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A285E5D2-2F80-4C8C-BE86-DD13021709F7}" xr6:coauthVersionLast="47" xr6:coauthVersionMax="47" xr10:uidLastSave="{00000000-0000-0000-0000-000000000000}"/>
  <bookViews>
    <workbookView xWindow="28680" yWindow="-120" windowWidth="29040" windowHeight="15840" xr2:uid="{00000000-000D-0000-FFFF-FFFF00000000}"/>
  </bookViews>
  <sheets>
    <sheet name="Instructions" sheetId="9" r:id="rId1"/>
    <sheet name="1. Input" sheetId="8" r:id="rId2"/>
    <sheet name="2. Output" sheetId="7" r:id="rId3"/>
    <sheet name="3. Z-Score Calc" sheetId="2" r:id="rId4"/>
    <sheet name="4. F-Score Calc"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7" l="1"/>
  <c r="G45" i="7"/>
  <c r="F46" i="7"/>
  <c r="G46" i="7"/>
  <c r="F37" i="7"/>
  <c r="G37" i="7"/>
  <c r="F38" i="7"/>
  <c r="G38" i="7"/>
  <c r="F39" i="7"/>
  <c r="G39" i="7"/>
  <c r="F40" i="7"/>
  <c r="G40" i="7"/>
  <c r="F32" i="7"/>
  <c r="G32" i="7"/>
  <c r="F31" i="7"/>
  <c r="G31" i="7"/>
  <c r="G26" i="7"/>
  <c r="F26" i="7"/>
  <c r="F19" i="7"/>
  <c r="G19" i="7"/>
  <c r="F20" i="7"/>
  <c r="G20" i="7"/>
  <c r="F21" i="7"/>
  <c r="G21" i="7"/>
  <c r="G14" i="7"/>
  <c r="F14" i="7"/>
  <c r="G11" i="7"/>
  <c r="F11" i="7"/>
  <c r="F10" i="7"/>
  <c r="G10" i="7"/>
  <c r="F9" i="7"/>
  <c r="G9" i="7"/>
  <c r="G8" i="7"/>
  <c r="F8" i="7"/>
  <c r="E46" i="7"/>
  <c r="E45" i="7"/>
  <c r="E40" i="7"/>
  <c r="E39" i="7"/>
  <c r="E38" i="7"/>
  <c r="E37" i="7"/>
  <c r="E32" i="7"/>
  <c r="E31" i="7"/>
  <c r="E26" i="7"/>
  <c r="E21" i="7"/>
  <c r="E20" i="7"/>
  <c r="E19" i="7"/>
  <c r="E14" i="7"/>
  <c r="E11" i="7"/>
  <c r="E10" i="7"/>
  <c r="E9" i="7" l="1"/>
  <c r="E8" i="7"/>
  <c r="E12" i="7"/>
  <c r="E14" i="8"/>
  <c r="E50" i="8"/>
  <c r="E44" i="8"/>
  <c r="G50" i="8"/>
  <c r="F50" i="8"/>
  <c r="C26" i="2" l="1"/>
  <c r="D26" i="2"/>
  <c r="E26" i="2"/>
  <c r="C68" i="2"/>
  <c r="C59" i="2"/>
  <c r="C50" i="2"/>
  <c r="C41" i="2"/>
  <c r="C20" i="2"/>
  <c r="D20" i="2"/>
  <c r="C21" i="2"/>
  <c r="D21" i="2"/>
  <c r="C22" i="2"/>
  <c r="D22" i="2"/>
  <c r="C23" i="2"/>
  <c r="D23" i="2"/>
  <c r="C24" i="2"/>
  <c r="D24" i="2"/>
  <c r="C25" i="2"/>
  <c r="C44" i="2" s="1"/>
  <c r="C53" i="2" s="1"/>
  <c r="D25" i="2"/>
  <c r="C27" i="2"/>
  <c r="C43" i="2" s="1"/>
  <c r="C70" i="2" s="1"/>
  <c r="D27" i="2"/>
  <c r="C19" i="2"/>
  <c r="D9" i="2"/>
  <c r="D19" i="2" s="1"/>
  <c r="D10" i="2"/>
  <c r="E21" i="2"/>
  <c r="E25" i="2"/>
  <c r="B6" i="10"/>
  <c r="C45" i="2" l="1"/>
  <c r="C72" i="2" s="1"/>
  <c r="D44" i="2"/>
  <c r="D53" i="2" s="1"/>
  <c r="D45" i="2"/>
  <c r="D72" i="2" s="1"/>
  <c r="D59" i="2"/>
  <c r="D68" i="2"/>
  <c r="D63" i="2"/>
  <c r="D62" i="2"/>
  <c r="C62" i="2"/>
  <c r="C61" i="2"/>
  <c r="C52" i="2"/>
  <c r="D71" i="2"/>
  <c r="C71" i="2"/>
  <c r="D54" i="2"/>
  <c r="D50" i="2"/>
  <c r="C63" i="2"/>
  <c r="C54" i="2"/>
  <c r="D42" i="2"/>
  <c r="C46" i="2"/>
  <c r="C42" i="2"/>
  <c r="D46" i="2"/>
  <c r="D43" i="2"/>
  <c r="D41" i="2"/>
  <c r="E15" i="10"/>
  <c r="F15" i="10"/>
  <c r="E17" i="10" l="1"/>
  <c r="C47" i="2"/>
  <c r="C64" i="2"/>
  <c r="C55" i="2"/>
  <c r="C73" i="2"/>
  <c r="D69" i="2"/>
  <c r="D60" i="2"/>
  <c r="D51" i="2"/>
  <c r="D56" i="2" s="1"/>
  <c r="D70" i="2"/>
  <c r="D52" i="2"/>
  <c r="D61" i="2"/>
  <c r="D64" i="2"/>
  <c r="D55" i="2"/>
  <c r="D73" i="2"/>
  <c r="C60" i="2"/>
  <c r="C69" i="2"/>
  <c r="C51" i="2"/>
  <c r="D47" i="2"/>
  <c r="F17" i="10"/>
  <c r="C65" i="2" l="1"/>
  <c r="C74" i="2"/>
  <c r="C18" i="2" s="1"/>
  <c r="C56" i="2"/>
  <c r="D65" i="2"/>
  <c r="D74" i="2"/>
  <c r="D18" i="2" s="1"/>
  <c r="E31" i="8"/>
  <c r="F31" i="8"/>
  <c r="G31" i="8"/>
  <c r="E13" i="7"/>
  <c r="F33" i="8"/>
  <c r="G33" i="8"/>
  <c r="E27" i="8"/>
  <c r="G35" i="8"/>
  <c r="F27" i="8"/>
  <c r="G27" i="8"/>
  <c r="F12" i="10"/>
  <c r="E12" i="10"/>
  <c r="F11" i="10"/>
  <c r="E11" i="10"/>
  <c r="F9" i="10"/>
  <c r="E9" i="10"/>
  <c r="F7" i="10"/>
  <c r="E7" i="10"/>
  <c r="E7" i="7"/>
  <c r="E44" i="7"/>
  <c r="E36" i="7"/>
  <c r="E30" i="7"/>
  <c r="E25" i="7"/>
  <c r="E18" i="7"/>
  <c r="E22" i="8"/>
  <c r="G44" i="7"/>
  <c r="F44" i="7"/>
  <c r="G36" i="7"/>
  <c r="F36" i="7"/>
  <c r="G30" i="7"/>
  <c r="F30" i="7"/>
  <c r="G25" i="7"/>
  <c r="F25" i="7"/>
  <c r="G18" i="7"/>
  <c r="F18" i="7"/>
  <c r="G7" i="7"/>
  <c r="F7" i="7"/>
  <c r="E16" i="10" l="1"/>
  <c r="G13" i="7"/>
  <c r="F13" i="7"/>
  <c r="D8" i="2"/>
  <c r="D7" i="2"/>
  <c r="D6" i="2"/>
  <c r="F10" i="10"/>
  <c r="E10" i="10"/>
  <c r="E13" i="10"/>
  <c r="G12" i="7"/>
  <c r="F12" i="7"/>
  <c r="E14" i="10"/>
  <c r="E27" i="2"/>
  <c r="E24" i="2"/>
  <c r="E23" i="2"/>
  <c r="E22" i="2"/>
  <c r="E20" i="2"/>
  <c r="G44" i="8"/>
  <c r="F44" i="8"/>
  <c r="G22" i="8"/>
  <c r="F22" i="8"/>
  <c r="G14" i="8"/>
  <c r="F14" i="8"/>
  <c r="E68" i="2" l="1"/>
  <c r="E59" i="2"/>
  <c r="E50" i="2"/>
  <c r="E19" i="2"/>
  <c r="E41" i="2"/>
  <c r="E18" i="10"/>
  <c r="E6" i="10" s="1"/>
  <c r="F13" i="10"/>
  <c r="F16" i="10"/>
  <c r="F14" i="10"/>
  <c r="F18" i="10" l="1"/>
  <c r="F6" i="10" s="1"/>
  <c r="B26" i="2" l="1"/>
  <c r="E45" i="2"/>
  <c r="E46" i="2"/>
  <c r="E44" i="2"/>
  <c r="E43" i="2"/>
  <c r="E42" i="2"/>
  <c r="E51" i="2" l="1"/>
  <c r="E69" i="2"/>
  <c r="E60" i="2"/>
  <c r="E70" i="2"/>
  <c r="E61" i="2"/>
  <c r="E52" i="2"/>
  <c r="E53" i="2"/>
  <c r="E62" i="2"/>
  <c r="E71" i="2"/>
  <c r="E64" i="2"/>
  <c r="E73" i="2"/>
  <c r="E55" i="2"/>
  <c r="E72" i="2"/>
  <c r="E63" i="2"/>
  <c r="E54" i="2"/>
  <c r="E47" i="2"/>
  <c r="E74" i="2" l="1"/>
  <c r="E65" i="2"/>
  <c r="E18" i="2" s="1"/>
  <c r="E56" i="2"/>
</calcChain>
</file>

<file path=xl/sharedStrings.xml><?xml version="1.0" encoding="utf-8"?>
<sst xmlns="http://schemas.openxmlformats.org/spreadsheetml/2006/main" count="294" uniqueCount="202">
  <si>
    <t>Current Assets</t>
  </si>
  <si>
    <t>Total Assets</t>
  </si>
  <si>
    <t>Current Liabilities</t>
  </si>
  <si>
    <t>Total Liabilities</t>
  </si>
  <si>
    <t>Net Sales</t>
  </si>
  <si>
    <t>Total Retained Earnings</t>
  </si>
  <si>
    <t>Altman Z-Score Calculator</t>
  </si>
  <si>
    <t>Select Company Type</t>
  </si>
  <si>
    <t>Data for Control Button</t>
  </si>
  <si>
    <t>Privately Owned Company</t>
  </si>
  <si>
    <t>Revenue</t>
  </si>
  <si>
    <t>Profitability</t>
  </si>
  <si>
    <t>Assets</t>
  </si>
  <si>
    <t>Liabilities</t>
  </si>
  <si>
    <t>Key Metrics</t>
  </si>
  <si>
    <t>Trend up</t>
  </si>
  <si>
    <t>Success Measures</t>
  </si>
  <si>
    <t>Minimum 1.0</t>
  </si>
  <si>
    <t>Minimum 1.0
Ideal 1.2 to 2.0</t>
  </si>
  <si>
    <t>Formula</t>
  </si>
  <si>
    <t>Ratio</t>
  </si>
  <si>
    <t>Coverage Ratios</t>
  </si>
  <si>
    <t>Provide insight into a company's ability to meet its short-term financial obligations.</t>
  </si>
  <si>
    <t>Leverage Ratios</t>
  </si>
  <si>
    <t>Measure a company's ability to meet long-term financial obligations.  Can be used to assess a company's financial strength; powerful during periods of adverse economic conditions.</t>
  </si>
  <si>
    <t>Operating Ratios</t>
  </si>
  <si>
    <t>Higher is better</t>
  </si>
  <si>
    <t>Trend down</t>
  </si>
  <si>
    <t>Comments</t>
  </si>
  <si>
    <t>Data Required</t>
  </si>
  <si>
    <t>Goal/Desired Outcome</t>
  </si>
  <si>
    <t>Used to assess the day-to-day operational performance of a company.  These are measures used to determine the efficiency 
of a company's management and ability to keep operating expenses normalized relative to net sales.</t>
  </si>
  <si>
    <t>FY 2022</t>
  </si>
  <si>
    <t>FY 2023</t>
  </si>
  <si>
    <t>Vendor Name</t>
  </si>
  <si>
    <t>From the Income Statement</t>
  </si>
  <si>
    <t xml:space="preserve">From the Balance Sheet </t>
  </si>
  <si>
    <t>From the Cashflow Statement</t>
  </si>
  <si>
    <t>Target 30 days or less</t>
  </si>
  <si>
    <t>Key Metric</t>
  </si>
  <si>
    <t>Profitability Ratios</t>
  </si>
  <si>
    <t>Current Fiscal Year</t>
  </si>
  <si>
    <t>Current Fiscal Year Period</t>
  </si>
  <si>
    <t>Equity</t>
  </si>
  <si>
    <t>Vendor Data Input Sheet</t>
  </si>
  <si>
    <t>Current Assets - Current Liabilities</t>
  </si>
  <si>
    <t>Working Area -This is being provided for transparency purposes. Any changes made here will have cascading and potentially catastrophic changes above.</t>
  </si>
  <si>
    <t>This information is used to calculate the final score above.</t>
  </si>
  <si>
    <t>The Altman Z-Score Calculator uses a series of five weighted calculations to provide the score based on industry type. The weightings and industry types are provided below.</t>
  </si>
  <si>
    <t>Total for Calculation 1</t>
  </si>
  <si>
    <t>Total for Calculation 2</t>
  </si>
  <si>
    <t>Total for Calculation 3</t>
  </si>
  <si>
    <t>Total for Calculation 4</t>
  </si>
  <si>
    <t>Total for Calculation 5</t>
  </si>
  <si>
    <t>Raw Calculations</t>
  </si>
  <si>
    <t>Z-Score Adjusted for Manufacturing</t>
  </si>
  <si>
    <t>Weight</t>
  </si>
  <si>
    <t>Score Adjusted for Non-Manufacturing</t>
  </si>
  <si>
    <t>Score Adjusted for Private</t>
  </si>
  <si>
    <t>A couple of other calculations to keep track of are listed below.</t>
  </si>
  <si>
    <t>Liquidity information provides insight into a company's ability to meet short-term debt obligations with available cash.</t>
  </si>
  <si>
    <t>Profitability information provides an insight into how expenses impact revenues.</t>
  </si>
  <si>
    <t>Information</t>
  </si>
  <si>
    <t>Total Assets - Total Intangible Assets</t>
  </si>
  <si>
    <t>Total</t>
  </si>
  <si>
    <t>Total Raw Score</t>
  </si>
  <si>
    <t>For acceptable use of this tool, refer to Info-Tech's Terms of Use. These documents are intended to supply general information only, not specific professional or personal advice, and are not intended to be used as a substitute for any kind of professional advice. Use this document either in whole or in part as a basis and guide for document creation. To customize this document with corporate marks and titles, simply replace the Info-Tech information in the Header and Footer fields of this document.</t>
  </si>
  <si>
    <t>Financial Due Diligence Tool</t>
  </si>
  <si>
    <t>FY 2021</t>
  </si>
  <si>
    <t>Prior Fiscal Year (N-1)</t>
  </si>
  <si>
    <t>Prior Fiscal Year Period (N-1)</t>
  </si>
  <si>
    <t>Net Income Is Positive for the Current Fiscal Year</t>
  </si>
  <si>
    <t>The Return on Assets Is Positive for the Current Fiscal Year</t>
  </si>
  <si>
    <t>Operating Cash Flow Is Positive for the Current Fiscal Year</t>
  </si>
  <si>
    <t>The Long-Term Debt Ratio Is Lower for the Current Fiscal Year than the Previous Fiscal Year</t>
  </si>
  <si>
    <t>The Current Ratio Is Higher for the Current Fiscal Year than the Previous Fiscal Year</t>
  </si>
  <si>
    <t>No New Shares Were Issued during the Current Fiscal Year</t>
  </si>
  <si>
    <t>The Gross Margin Is Higher for the Current Fiscal Year than the Previous Fiscal Year</t>
  </si>
  <si>
    <t>The Asset Turnover Ratio Is Higher for the Current Fiscal Year than the Previous Fiscal Year</t>
  </si>
  <si>
    <t>1.</t>
  </si>
  <si>
    <t>2.</t>
  </si>
  <si>
    <t>3.</t>
  </si>
  <si>
    <t>4.</t>
  </si>
  <si>
    <t>5.</t>
  </si>
  <si>
    <t>6.</t>
  </si>
  <si>
    <t>7.</t>
  </si>
  <si>
    <t>8.</t>
  </si>
  <si>
    <t>9.</t>
  </si>
  <si>
    <t>Net Income &gt; 0</t>
  </si>
  <si>
    <t>Return on Assets &gt; 0</t>
  </si>
  <si>
    <t>Operating Cash Flow &gt; 0</t>
  </si>
  <si>
    <t>Operating Cash Flow Is Greater than Net Income for the Current Fiscal Year</t>
  </si>
  <si>
    <t>Operating Cash Flow &gt; Net Income</t>
  </si>
  <si>
    <t>Current Ratio Increased</t>
  </si>
  <si>
    <t>No New Stock Issuance</t>
  </si>
  <si>
    <t>Gross Margin Increased</t>
  </si>
  <si>
    <t>Criteria</t>
  </si>
  <si>
    <t>Component</t>
  </si>
  <si>
    <t>Asset Turnover Ratio Increased</t>
  </si>
  <si>
    <t>February 1, 2022 - January 31, 2023</t>
  </si>
  <si>
    <t>February 1, 2021 - January 31, 2022</t>
  </si>
  <si>
    <t>February 1, 2020 - January 31, 2021</t>
  </si>
  <si>
    <t>2 Years Prior to the Current Fiscal Year Period (N-2)</t>
  </si>
  <si>
    <t>2 Years Prior to the Current Fiscal Year (N-2)</t>
  </si>
  <si>
    <t>Long-Term Debt Ratio Decreased</t>
  </si>
  <si>
    <t>Total F-Score</t>
  </si>
  <si>
    <t>F-Score</t>
  </si>
  <si>
    <t>Quick View</t>
  </si>
  <si>
    <t>Operating Income</t>
  </si>
  <si>
    <t>Prior Fiscal Year</t>
  </si>
  <si>
    <t>Prior Fiscal Year Period</t>
  </si>
  <si>
    <t>2 Years Prior to the Current Fiscal Year</t>
  </si>
  <si>
    <t>2 Years Prior to the Current Fiscal Year Period</t>
  </si>
  <si>
    <t>Z-Score</t>
  </si>
  <si>
    <t>Vendor Information</t>
  </si>
  <si>
    <t>Financial Data Input</t>
  </si>
  <si>
    <t>Financial Data Output</t>
  </si>
  <si>
    <t>Net Income / Total Assets</t>
  </si>
  <si>
    <t>(Net Profit / Total Equity) x 100%</t>
  </si>
  <si>
    <t>Total Revenue / Total Equity</t>
  </si>
  <si>
    <t>Total Liabilities / Total Assets</t>
  </si>
  <si>
    <t>Total Liabilities / Total Equity</t>
  </si>
  <si>
    <t>Net Profit / Total Revenue</t>
  </si>
  <si>
    <t>Operating Revenue / Total Revenue</t>
  </si>
  <si>
    <t>Gross Revenue / Total Revenue</t>
  </si>
  <si>
    <t>Total Revenue / Working Capital</t>
  </si>
  <si>
    <t>(Inventory / Cost of Goods Sold) x 365</t>
  </si>
  <si>
    <t>Total Sales / ((Beginning Assets + Ending Assets) / 2)</t>
  </si>
  <si>
    <t>Total Revenue / Closing Inventory</t>
  </si>
  <si>
    <t>365 / (Total Revenue / Accounts Receivable)</t>
  </si>
  <si>
    <t>Total Revenue / Accounts Receivable</t>
  </si>
  <si>
    <t>Current Assets / Current Liabilities</t>
  </si>
  <si>
    <t>Publicly Held Manufacturing Company</t>
  </si>
  <si>
    <t>Publicly Held Non-Manufacturing Company</t>
  </si>
  <si>
    <t>Liquidity Calculations</t>
  </si>
  <si>
    <t>Other Information</t>
  </si>
  <si>
    <t>Total Assets - (Total Liabilities + Total Intangible Assets)</t>
  </si>
  <si>
    <t>(Net Profit + Interest &amp; Bank Charges) / Interest and Bank Charges</t>
  </si>
  <si>
    <t>Piotroski F-Score Calculator</t>
  </si>
  <si>
    <t>Calculated from the Balance Sheet and Market Data</t>
  </si>
  <si>
    <t>This tool comprises 4 tabs, excluding this one: 1. Input; 2. Output; 3. Z-Score Calc; and 4. F-Score Calc. Instructions and additional information are provided at the top of each tab.
Tab 1. Input: At the top of the form, insert the name of the company you are evaluating, the current fiscal year and period, and the two prior fiscal years and periods into the white space provided in column C. Insert data from the company's financial statements into the corresponding cells in columns E, F, and G. You may have to calculate some figures before entering them based on how the company's financial statements are written. Whenever possible, use three years of financial data. Always use column G for the company's most current financial data. Look for trends and use the guidance contained in column D; add any notes or comments in column H.
Tab 2. Output: Review the information in columns E, F, and G. The calculations are based on the input from Tab 1. Look for guidance contained in column D and add any notes in column H.
Tab 3. Z-Score Calc: This tab uses the information in Tab 1 to calculate the company's Altman Z-Score for three years or for the number of periods information was provided in Tab 1. Use the drop-down menu to select the type of company being evaluated and the calculator will provide a score. The score is formatted to provide a quick snapshot: green is good, yellow is caution, and red is beware.
Tab 4. F-Score Calc: This tab uses the information in Tab 1 to calculate the company's Piotroski F-Score for the most current two years of data (if two years of data are supplied via Tab 1). A Quick View provides a snapshot of the F-Score in bar chart form. 
There are no hidden tabs associated with this tool, and it was built to require your input only in the white cells.
Be careful when making changes to items outside of the white spaces; nothing in this tool is locked or protected. Remember to use the "save as" function so you don't overwrite your work.</t>
  </si>
  <si>
    <t>Tab 1. Input: At the top of the form, insert the name of the company you are evaluating, the current fiscal year and period, and the two prior fiscal years and periods into the white space provided in column C. Insert data from the company's financial statements into the corresponding cells in columns E, F, and G. You may have to calculate some figures before entering them based on how the company's financial statements are written. Whenever possible, use three years of financial data. Always use column G for the company's most current financial data. Look for trends and use the guidance contained in column D; add any notes or comments in column H.
There are no hidden tabs associated with this tool, and it was built to require your input only in the white cells.
Be careful when making changes to items outside of the white spaces; nothing in this tool is locked or protected. Remember to use the "save as" function so you don't overwrite your work.</t>
  </si>
  <si>
    <t>Tab 2. Output: Review the information in columns E, F, and G. The calculations are based on the input from Tab 1. Look for guidance contained in column D and add any notes in column H.
There are no hidden tabs associated with this tool, and it was built to require your input only in the white cells.
Be careful when making changes to items outside of the white spaces; nothing in this tool is locked or protected. Remember to use the "save as" function so you don't overwrite your work.</t>
  </si>
  <si>
    <t>Tab 3. Z-Score Calc: This tab uses the information in Tab 1 to calculate the company's Altman Z-Score for three years or for the number of periods information was provided in Tab 1. Use the drop-down menu to select the type of company being evaluated and the calculator will provide a score. The score is formatted to provide a quick snapshot: green is good, yellow is caution, and red is beware.
There are no hidden tabs associated with this tool, and it was built to require your input only in the white cells.
Be careful when making changes to items outside of the white spaces; nothing in this tool is locked or protected. Remember to use the "save as" function so you don't overwrite your work.</t>
  </si>
  <si>
    <t>Tab 4. F-Score Calc: This tab uses the information in Tab 1 to calculate the company's Piotroski F-Score for the most current two years of data (if two years of data are supplied via Tab 1). A Quick View provides a snapshot of the F-Score in bar chart form. 
There are no hidden tabs associated with this tool, and it was built to require your input only in the white cells.
Be careful when making changes to items outside of the white spaces; nothing in this tool is locked or protected. Remember to use the "save as" function so you don't overwrite your work.</t>
  </si>
  <si>
    <t>Salesforce</t>
  </si>
  <si>
    <r>
      <rPr>
        <b/>
        <sz val="11"/>
        <color theme="1"/>
        <rFont val="Arial"/>
        <family val="2"/>
      </rPr>
      <t>Total Revenue</t>
    </r>
    <r>
      <rPr>
        <sz val="11"/>
        <color theme="1"/>
        <rFont val="Arial"/>
        <family val="2"/>
      </rPr>
      <t xml:space="preserve">
Total revenue, also known as gross revenue or sales revenue, refers to the overall amount of money generated from the sale of goods, provision of services, or other business activities by a company during a specific period. It represents the total inflow of funds into the company resulting from its primary operations (net of any returns, discounts, etc., aka net sales).</t>
    </r>
  </si>
  <si>
    <r>
      <rPr>
        <b/>
        <sz val="11"/>
        <color theme="1"/>
        <rFont val="Arial"/>
        <family val="2"/>
      </rPr>
      <t xml:space="preserve">Cost of Goods Sold (COGS) </t>
    </r>
    <r>
      <rPr>
        <sz val="11"/>
        <color theme="1"/>
        <rFont val="Arial"/>
        <family val="2"/>
      </rPr>
      <t>(may not be applicable for service-based industries)
COGS is the aggregate of all direct costs associated with making a product. Typically, this is raw materials and labor but not marketing, sales, and distribution costs.</t>
    </r>
  </si>
  <si>
    <r>
      <rPr>
        <b/>
        <sz val="11"/>
        <color theme="1"/>
        <rFont val="Arial"/>
        <family val="2"/>
      </rPr>
      <t>Gross Profit or Gross Income</t>
    </r>
    <r>
      <rPr>
        <sz val="11"/>
        <color theme="1"/>
        <rFont val="Arial"/>
        <family val="2"/>
      </rPr>
      <t xml:space="preserve">
Gross profit, also known as gross income or gross margin, refers to the amount of revenue left over after deducting the direct costs associated with producing or delivering goods or services. It represents the profit generated from core business operations before considering other expenses such as overhead costs, taxes, and interest.</t>
    </r>
  </si>
  <si>
    <r>
      <rPr>
        <b/>
        <sz val="11"/>
        <color theme="1"/>
        <rFont val="Arial"/>
        <family val="2"/>
      </rPr>
      <t>Operating Profit or Operating Income</t>
    </r>
    <r>
      <rPr>
        <sz val="11"/>
        <color theme="1"/>
        <rFont val="Arial"/>
        <family val="2"/>
      </rPr>
      <t xml:space="preserve">
Operating profit, also called operating income, is the amount of profit or income a company generates from sales after subtracting operating expenses from gross profit or gross income. </t>
    </r>
  </si>
  <si>
    <r>
      <rPr>
        <b/>
        <sz val="11"/>
        <color theme="1"/>
        <rFont val="Arial"/>
        <family val="2"/>
      </rPr>
      <t>Interest Expense</t>
    </r>
    <r>
      <rPr>
        <sz val="11"/>
        <color theme="1"/>
        <rFont val="Arial"/>
        <family val="2"/>
      </rPr>
      <t xml:space="preserve">
Cost incurred by an entity for borrowed funds.</t>
    </r>
  </si>
  <si>
    <r>
      <rPr>
        <b/>
        <sz val="11"/>
        <color theme="1"/>
        <rFont val="Arial"/>
        <family val="2"/>
      </rPr>
      <t>Cash &amp; Cash Equivalents</t>
    </r>
    <r>
      <rPr>
        <sz val="11"/>
        <color theme="1"/>
        <rFont val="Arial"/>
        <family val="2"/>
      </rPr>
      <t xml:space="preserve">
Cash and cash equivalents refer to highly liquid assets that are readily convertible into cash. They represent the most liquid form of assets held by a company or individual and are typically used for immediate transactions or to meet short-term financial obligations.</t>
    </r>
  </si>
  <si>
    <r>
      <rPr>
        <b/>
        <sz val="11"/>
        <color theme="1"/>
        <rFont val="Arial"/>
        <family val="2"/>
      </rPr>
      <t>Accounts Receivable</t>
    </r>
    <r>
      <rPr>
        <sz val="11"/>
        <color theme="1"/>
        <rFont val="Arial"/>
        <family val="2"/>
      </rPr>
      <t xml:space="preserve">
Accounts receivable refers to the outstanding payments owed to a company by its customers or clients for goods sold or services rendered on credit. It represents the amount of money that the company expects to collect in the near future from its credit sales.</t>
    </r>
  </si>
  <si>
    <r>
      <rPr>
        <b/>
        <sz val="11"/>
        <color theme="1"/>
        <rFont val="Arial"/>
        <family val="2"/>
      </rPr>
      <t xml:space="preserve">Inventory </t>
    </r>
    <r>
      <rPr>
        <sz val="11"/>
        <color theme="1"/>
        <rFont val="Arial"/>
        <family val="2"/>
      </rPr>
      <t>(may not be applicable for service-based industries)
Inventory, also known as closing or ending inventory or closing stock, refers to the value of the unsold goods or products that a company has at the end of a specified accounting period, such as a fiscal year or a reporting period. It represents the remaining inventory that has not been sold or used up during the period.</t>
    </r>
  </si>
  <si>
    <r>
      <rPr>
        <b/>
        <sz val="11"/>
        <color theme="1"/>
        <rFont val="Arial"/>
        <family val="2"/>
      </rPr>
      <t>Total Goodwill and Intangible Assets</t>
    </r>
    <r>
      <rPr>
        <sz val="11"/>
        <color theme="1"/>
        <rFont val="Arial"/>
        <family val="2"/>
      </rPr>
      <t xml:space="preserve">
Total goodwill and intangible assets refer to the combined value of intangible assets, such as goodwill, patents, trademarks, copyrights, and proprietary technology, held by a company. These assets lack physical presence but hold significant value due to their contribution to a company's competitive advantage and future earnings potential.</t>
    </r>
  </si>
  <si>
    <r>
      <rPr>
        <b/>
        <sz val="11"/>
        <color theme="1"/>
        <rFont val="Arial"/>
        <family val="2"/>
      </rPr>
      <t>Total Assets (end of current year)</t>
    </r>
    <r>
      <rPr>
        <sz val="11"/>
        <color theme="1"/>
        <rFont val="Arial"/>
        <family val="2"/>
      </rPr>
      <t xml:space="preserve">
Total assets refer to the combined value of all the resources, tangible and intangible, owned or controlled by a company or individual. It represents the economic value of everything the entity possesses and includes both current and non-current assets.</t>
    </r>
  </si>
  <si>
    <r>
      <rPr>
        <b/>
        <sz val="11"/>
        <color theme="1"/>
        <rFont val="Arial"/>
        <family val="2"/>
      </rPr>
      <t>Total Assets (beginning of current year = total assets from the end of the prior year)</t>
    </r>
    <r>
      <rPr>
        <sz val="11"/>
        <color theme="1"/>
        <rFont val="Arial"/>
        <family val="2"/>
      </rPr>
      <t xml:space="preserve">
Total assets refer to the combined value of all the resources, tangible and intangible, owned or controlled by a company or individual. It represents the economic value of everything the entity possesses and includes both current and non-current assets.</t>
    </r>
  </si>
  <si>
    <r>
      <rPr>
        <b/>
        <sz val="11"/>
        <color theme="1"/>
        <rFont val="Arial"/>
        <family val="2"/>
      </rPr>
      <t>Accounts Payable</t>
    </r>
    <r>
      <rPr>
        <sz val="11"/>
        <color theme="1"/>
        <rFont val="Arial"/>
        <family val="2"/>
      </rPr>
      <t xml:space="preserve">
Accounts payable refers to the outstanding payments owed by a company to its suppliers, vendors, or creditors for goods or services received on credit. It represents the short-term liabilities that the company must settle within a specified payment period, which is typically agreed upon between the parties involved.</t>
    </r>
  </si>
  <si>
    <r>
      <rPr>
        <b/>
        <sz val="11"/>
        <color theme="1"/>
        <rFont val="Arial"/>
        <family val="2"/>
      </rPr>
      <t>Deferred Revenue or Unearned Revenue</t>
    </r>
    <r>
      <rPr>
        <sz val="11"/>
        <color theme="1"/>
        <rFont val="Arial"/>
        <family val="2"/>
      </rPr>
      <t xml:space="preserve">
Deferred revenue refers to the advance payment received from customers for goods or services that have not yet been delivered or recognized as revenue. It represents a liability on the company's balance sheet until the products or services are provided, at which point it is recognized as revenue. It arises when a company receives payment in advance but has an obligation to fulfill the corresponding goods or services in the future.</t>
    </r>
  </si>
  <si>
    <r>
      <rPr>
        <b/>
        <sz val="11"/>
        <color theme="1"/>
        <rFont val="Arial"/>
        <family val="2"/>
      </rPr>
      <t>Current Debt</t>
    </r>
    <r>
      <rPr>
        <sz val="11"/>
        <color theme="1"/>
        <rFont val="Arial"/>
        <family val="2"/>
      </rPr>
      <t xml:space="preserve">
Current debt refers to the portion of a company's liabilities that are due for payment within the next year or operating cycle, whichever is longer. It represents the short-term obligations that the company must fulfill in the near future. Current debt typically includes short-term borrowings, current operating lease liabilities, trade payables, accrued expenses, and any other liabilities that are expected to be settled within the next 12 months.</t>
    </r>
  </si>
  <si>
    <r>
      <rPr>
        <b/>
        <sz val="11"/>
        <color theme="1"/>
        <rFont val="Arial"/>
        <family val="2"/>
      </rPr>
      <t>Total Current Liabilities</t>
    </r>
    <r>
      <rPr>
        <sz val="11"/>
        <color theme="1"/>
        <rFont val="Arial"/>
        <family val="2"/>
      </rPr>
      <t xml:space="preserve">
Current liabilities refer to the portion of a company's obligations that are due for settlement within a short period, typically within one year or the company's operating cycle, whichever is longer. They represent the company's short-term financial obligations that require payment or fulfillment in the near future.</t>
    </r>
  </si>
  <si>
    <r>
      <rPr>
        <b/>
        <sz val="11"/>
        <color theme="1"/>
        <rFont val="Arial"/>
        <family val="2"/>
      </rPr>
      <t>Total Debt</t>
    </r>
    <r>
      <rPr>
        <sz val="11"/>
        <color theme="1"/>
        <rFont val="Arial"/>
        <family val="2"/>
      </rPr>
      <t xml:space="preserve">
Total debt, on the other hand, refers to the combined amount of a company's current debt (short-term) and non-current debt (long-term). It represents the entire outstanding debt that a company owes to its creditors or lenders. Total debt includes long-term borrowings, such as bonds, mortgages, and loans with repayment periods exceeding one year, as well as the current debt mentioned earlier.</t>
    </r>
  </si>
  <si>
    <r>
      <rPr>
        <b/>
        <sz val="11"/>
        <color theme="1"/>
        <rFont val="Arial"/>
        <family val="2"/>
      </rPr>
      <t>Total Liabilities</t>
    </r>
    <r>
      <rPr>
        <sz val="11"/>
        <color theme="1"/>
        <rFont val="Arial"/>
        <family val="2"/>
      </rPr>
      <t xml:space="preserve">
Total liabilities refer to the sum of all the obligations and debts owed by a company to external parties. It represents the company's financial obligations that must be settled in the future, either in the short term or long term.</t>
    </r>
  </si>
  <si>
    <r>
      <rPr>
        <b/>
        <sz val="11"/>
        <color theme="1"/>
        <rFont val="Arial"/>
        <family val="2"/>
      </rPr>
      <t>Retained Earnings</t>
    </r>
    <r>
      <rPr>
        <sz val="11"/>
        <color theme="1"/>
        <rFont val="Arial"/>
        <family val="2"/>
      </rPr>
      <t xml:space="preserve">
Retained earnings refers to the accumulated amount of net profit after the business has paid out any dividends to shareholders from the current year's net income. It shows the net income that a company has saved over time, which can be reinvested in the business or distributed to shareholders in the future.</t>
    </r>
  </si>
  <si>
    <r>
      <rPr>
        <b/>
        <sz val="11"/>
        <color theme="1"/>
        <rFont val="Arial"/>
        <family val="2"/>
      </rPr>
      <t>Total (Stockholders') Equity or Total Net Worth</t>
    </r>
    <r>
      <rPr>
        <sz val="11"/>
        <color theme="1"/>
        <rFont val="Arial"/>
        <family val="2"/>
      </rPr>
      <t xml:space="preserve">
Net worth, also known as shareholders' equity or owner's equity, represents the residual interest in the assets of an individual or company after deducting liabilities. It is calculated by subtracting total liabilities from total assets. Net worth reflects the value of the entity's ownership interest or the owner's claim on the assets.</t>
    </r>
  </si>
  <si>
    <r>
      <rPr>
        <b/>
        <sz val="11"/>
        <color theme="1"/>
        <rFont val="Arial"/>
        <family val="2"/>
      </rPr>
      <t>Preferred Stock (number of shares outstanding at the end of the year)</t>
    </r>
    <r>
      <rPr>
        <sz val="11"/>
        <color theme="1"/>
        <rFont val="Arial"/>
        <family val="2"/>
      </rPr>
      <t xml:space="preserve">
Preferred stock represents a type of equity ownership in a company that provides greater priority for dividends and liquidation events than common stock.</t>
    </r>
  </si>
  <si>
    <r>
      <rPr>
        <b/>
        <sz val="11"/>
        <color theme="1"/>
        <rFont val="Arial"/>
        <family val="2"/>
      </rPr>
      <t>Common Stock (number of shares outstanding at the end of the year)</t>
    </r>
    <r>
      <rPr>
        <sz val="11"/>
        <color theme="1"/>
        <rFont val="Arial"/>
        <family val="2"/>
      </rPr>
      <t xml:space="preserve">
Common stock represents the basic type of equity ownership in a publicly held company.</t>
    </r>
  </si>
  <si>
    <r>
      <rPr>
        <b/>
        <sz val="11"/>
        <color theme="1"/>
        <rFont val="Arial"/>
        <family val="2"/>
      </rPr>
      <t>Treasury Stock (number of shares repurchased by the company during the year)</t>
    </r>
    <r>
      <rPr>
        <sz val="11"/>
        <color theme="1"/>
        <rFont val="Arial"/>
        <family val="2"/>
      </rPr>
      <t xml:space="preserve">
Treasury stock represents the number of shares reacquired/repurchased by the issuing company.</t>
    </r>
  </si>
  <si>
    <r>
      <rPr>
        <b/>
        <sz val="11"/>
        <color theme="1"/>
        <rFont val="Arial"/>
        <family val="2"/>
      </rPr>
      <t>Free Cash Flow</t>
    </r>
    <r>
      <rPr>
        <sz val="11"/>
        <color theme="1"/>
        <rFont val="Arial"/>
        <family val="2"/>
      </rPr>
      <t xml:space="preserve">
Company's available cash repaid to creditors and as dividends and interest to investors.</t>
    </r>
  </si>
  <si>
    <r>
      <rPr>
        <b/>
        <sz val="11"/>
        <color theme="1"/>
        <rFont val="Arial"/>
        <family val="2"/>
      </rPr>
      <t>Accrued Liabilities</t>
    </r>
    <r>
      <rPr>
        <sz val="11"/>
        <color theme="1"/>
        <rFont val="Arial"/>
        <family val="2"/>
      </rPr>
      <t xml:space="preserve">
Accrued liabilities refer to expenses a company has incurred but has not yet paid for or recorded in its accounting books. These liabilities represent obligations that arise from the passage of time or from services received or goods consumed by the company.</t>
    </r>
  </si>
  <si>
    <r>
      <rPr>
        <b/>
        <sz val="11"/>
        <color theme="1"/>
        <rFont val="Arial"/>
        <family val="2"/>
      </rPr>
      <t>Total Current Assets</t>
    </r>
    <r>
      <rPr>
        <sz val="11"/>
        <color theme="1"/>
        <rFont val="Arial"/>
        <family val="2"/>
      </rPr>
      <t xml:space="preserve">
Total current assets refer to the sum of all assets that are expected to be converted into cash or used up within one year or the operating cycle of a business, whichever is longer. These assets are considered the most liquid and readily available for use in the company's day-to-day operations.</t>
    </r>
  </si>
  <si>
    <r>
      <rPr>
        <b/>
        <sz val="11"/>
        <color theme="1"/>
        <rFont val="Arial"/>
        <family val="2"/>
      </rPr>
      <t>Operating Activities</t>
    </r>
    <r>
      <rPr>
        <sz val="11"/>
        <color theme="1"/>
        <rFont val="Arial"/>
        <family val="2"/>
      </rPr>
      <t xml:space="preserve">
Cash generated from or used in day-to-day operations.</t>
    </r>
  </si>
  <si>
    <r>
      <rPr>
        <b/>
        <sz val="11"/>
        <color theme="1"/>
        <rFont val="Arial"/>
        <family val="2"/>
      </rPr>
      <t>Investing Activities</t>
    </r>
    <r>
      <rPr>
        <sz val="11"/>
        <color theme="1"/>
        <rFont val="Arial"/>
        <family val="2"/>
      </rPr>
      <t xml:space="preserve">
Cash generated from or used in investing activities (M&amp;A, CapEx),</t>
    </r>
  </si>
  <si>
    <r>
      <rPr>
        <b/>
        <sz val="11"/>
        <color theme="1"/>
        <rFont val="Arial"/>
        <family val="2"/>
      </rPr>
      <t>Financing Activities</t>
    </r>
    <r>
      <rPr>
        <sz val="11"/>
        <color theme="1"/>
        <rFont val="Arial"/>
        <family val="2"/>
      </rPr>
      <t xml:space="preserve">
Cash generated from or used by any equity or debt financing.</t>
    </r>
  </si>
  <si>
    <r>
      <rPr>
        <b/>
        <sz val="11"/>
        <color theme="1"/>
        <rFont val="Arial"/>
        <family val="2"/>
      </rPr>
      <t>Market Capitalization/Company Value</t>
    </r>
    <r>
      <rPr>
        <sz val="11"/>
        <color theme="1"/>
        <rFont val="Arial"/>
        <family val="2"/>
      </rPr>
      <t xml:space="preserve">
For a publicly held company, the market capitalization is calculated by multiplying the number of stock shares outstanding by the stock price at the end of the fiscal year; this should include the preferred shares and the common shares at their respective prices on the last day of the fiscal year.
For a privately held company, use book value or another method to determine company value (e.g. earnings before interest, taxes, depreciation, and amortization times a multiplier such as 4).</t>
    </r>
  </si>
  <si>
    <t>Based on industry averages</t>
  </si>
  <si>
    <r>
      <rPr>
        <b/>
        <sz val="11"/>
        <rFont val="Arial"/>
        <family val="2"/>
      </rPr>
      <t>Working Capital</t>
    </r>
    <r>
      <rPr>
        <sz val="11"/>
        <rFont val="Arial"/>
        <family val="2"/>
      </rPr>
      <t xml:space="preserve">
Net working capital refers to the difference between a company's current assets and its current liabilities. It represents the amount of capital that is readily available to finance the company's day-to-day operations.</t>
    </r>
  </si>
  <si>
    <r>
      <rPr>
        <b/>
        <sz val="11"/>
        <color theme="1"/>
        <rFont val="Arial"/>
        <family val="2"/>
      </rPr>
      <t>Days Inventory</t>
    </r>
    <r>
      <rPr>
        <sz val="11"/>
        <color theme="1"/>
        <rFont val="Arial"/>
        <family val="2"/>
      </rPr>
      <t xml:space="preserve">
Provides average number of days inventory held by an organization before it is sold.</t>
    </r>
  </si>
  <si>
    <r>
      <t xml:space="preserve">Gross Profit Margin
</t>
    </r>
    <r>
      <rPr>
        <sz val="11"/>
        <color theme="1"/>
        <rFont val="Arial"/>
        <family val="2"/>
      </rPr>
      <t>Gross profit margin is the profit after subtracting the cost of goods sold (COGS). Put simply, a company's gross profit margin is the money it makes after accounting for the cost of doing business. This metric is commonly expressed as a percentage of sales and may also be known as the gross margin ratio.</t>
    </r>
  </si>
  <si>
    <r>
      <rPr>
        <b/>
        <sz val="11"/>
        <color theme="1"/>
        <rFont val="Arial"/>
        <family val="2"/>
      </rPr>
      <t>Operating Profit Margin</t>
    </r>
    <r>
      <rPr>
        <sz val="11"/>
        <color theme="1"/>
        <rFont val="Arial"/>
        <family val="2"/>
      </rPr>
      <t xml:space="preserve">
Operating profit margin, also known as operating margin or operating income margin, is a financial metric that measures the profitability of a company's core operations. It represents the percentage of revenue that remains as operating income after deducting all operating expenses, excluding non-operating items such as interest and taxes.</t>
    </r>
  </si>
  <si>
    <r>
      <rPr>
        <b/>
        <sz val="11"/>
        <color theme="1"/>
        <rFont val="Arial"/>
        <family val="2"/>
      </rPr>
      <t>Interest Coverage Ratio</t>
    </r>
    <r>
      <rPr>
        <sz val="11"/>
        <color theme="1"/>
        <rFont val="Arial"/>
        <family val="2"/>
      </rPr>
      <t xml:space="preserve">
This ratio calculates the average number of times that interest owing is earned; indicates how well a company can cover its interest obligations on debt.</t>
    </r>
  </si>
  <si>
    <r>
      <rPr>
        <b/>
        <sz val="11"/>
        <color theme="1"/>
        <rFont val="Arial"/>
        <family val="2"/>
      </rPr>
      <t>Debt to Equity</t>
    </r>
    <r>
      <rPr>
        <sz val="11"/>
        <color theme="1"/>
        <rFont val="Arial"/>
        <family val="2"/>
      </rPr>
      <t xml:space="preserve">
This ratio indicates a company's ability to pay its long-term debts and provides information on the capital structure of a business by demonstrating the extent to which a firm's capital is financed through debt.</t>
    </r>
  </si>
  <si>
    <r>
      <rPr>
        <b/>
        <sz val="11"/>
        <color theme="1"/>
        <rFont val="Arial"/>
        <family val="2"/>
      </rPr>
      <t>Debt Ratio</t>
    </r>
    <r>
      <rPr>
        <sz val="11"/>
        <color theme="1"/>
        <rFont val="Arial"/>
        <family val="2"/>
      </rPr>
      <t xml:space="preserve">
This ratio indicates a company's ability to pay its long-term debt by comparing the overall debt level with available capital.  The lower the ratio, the more solvent the business.</t>
    </r>
  </si>
  <si>
    <r>
      <rPr>
        <b/>
        <sz val="11"/>
        <color theme="1"/>
        <rFont val="Arial"/>
        <family val="2"/>
      </rPr>
      <t>Asset Turnover</t>
    </r>
    <r>
      <rPr>
        <sz val="11"/>
        <color theme="1"/>
        <rFont val="Arial"/>
        <family val="2"/>
      </rPr>
      <t xml:space="preserve">
Measures how effectively the company's assets are used in generating revenue or sales. It compares the sales (revenues) to total assets as an annualized percentage.</t>
    </r>
  </si>
  <si>
    <r>
      <rPr>
        <b/>
        <sz val="11"/>
        <color theme="1"/>
        <rFont val="Arial"/>
        <family val="2"/>
      </rPr>
      <t>Return on Assets (ROA)</t>
    </r>
    <r>
      <rPr>
        <sz val="11"/>
        <color theme="1"/>
        <rFont val="Arial"/>
        <family val="2"/>
      </rPr>
      <t xml:space="preserve">
Measures a company's ability to generate profit from assets.</t>
    </r>
  </si>
  <si>
    <r>
      <rPr>
        <b/>
        <sz val="11"/>
        <color theme="1"/>
        <rFont val="Arial"/>
        <family val="2"/>
      </rPr>
      <t>Total Tangible Net Worth</t>
    </r>
    <r>
      <rPr>
        <sz val="11"/>
        <color theme="1"/>
        <rFont val="Arial"/>
        <family val="2"/>
      </rPr>
      <t xml:space="preserve">
Total tangible net worth is a financial metric that represents the net value of a company's tangible assets after deducting its liabilities. </t>
    </r>
  </si>
  <si>
    <r>
      <rPr>
        <b/>
        <sz val="11"/>
        <color theme="1"/>
        <rFont val="Arial"/>
        <family val="2"/>
      </rPr>
      <t>Working Capital Ratio or Current Ratio</t>
    </r>
    <r>
      <rPr>
        <sz val="11"/>
        <color theme="1"/>
        <rFont val="Arial"/>
        <family val="2"/>
      </rPr>
      <t xml:space="preserve">
Working capital ratio indicates an organization's ability to pay liabilities with current assets. The larger the ratio, the more liquid the business.  </t>
    </r>
  </si>
  <si>
    <r>
      <rPr>
        <b/>
        <sz val="11"/>
        <color theme="1"/>
        <rFont val="Arial"/>
        <family val="2"/>
      </rPr>
      <t>Receivables Turnover Ratio</t>
    </r>
    <r>
      <rPr>
        <sz val="11"/>
        <color theme="1"/>
        <rFont val="Arial"/>
        <family val="2"/>
      </rPr>
      <t xml:space="preserve">
Measures the number of times accounts receivable turn over during the year. Used to measure a company's effectiveness in collecting its receivables from its customers.</t>
    </r>
  </si>
  <si>
    <r>
      <rPr>
        <b/>
        <sz val="11"/>
        <color theme="1"/>
        <rFont val="Arial"/>
        <family val="2"/>
      </rPr>
      <t>Days Sales Outstanding (DSO) – Collection Period for Accounts Receivables (Days)</t>
    </r>
    <r>
      <rPr>
        <sz val="11"/>
        <color theme="1"/>
        <rFont val="Arial"/>
        <family val="2"/>
      </rPr>
      <t xml:space="preserve">
The average number of days that receivables are outstanding. May indicate the extent of a company's control over credit and collections.</t>
    </r>
  </si>
  <si>
    <r>
      <rPr>
        <b/>
        <sz val="11"/>
        <color theme="1"/>
        <rFont val="Arial"/>
        <family val="2"/>
      </rPr>
      <t>Sales to Working Capital</t>
    </r>
    <r>
      <rPr>
        <sz val="11"/>
        <color theme="1"/>
        <rFont val="Arial"/>
        <family val="2"/>
      </rPr>
      <t xml:space="preserve">
A company's ability to finance current operations. This is a measure of the level of protection for current creditors and demonstrates how efficiently working capital is being used.</t>
    </r>
  </si>
  <si>
    <t>Target 5-10; industry specific</t>
  </si>
  <si>
    <t>Target 1.5-2.0
Poor &lt;1.0</t>
  </si>
  <si>
    <r>
      <rPr>
        <b/>
        <sz val="11"/>
        <color theme="1"/>
        <rFont val="Arial"/>
        <family val="2"/>
      </rPr>
      <t xml:space="preserve">Net Profit Margin
</t>
    </r>
    <r>
      <rPr>
        <sz val="11"/>
        <color theme="1"/>
        <rFont val="Arial"/>
        <family val="2"/>
      </rPr>
      <t>Net income margin, also known as net profit margin or net margin, is a financial metric that measures the profitability of a company's operations after considering all expenses, taxes, and interest. It represents the percentage of revenue that remains as net income or profit for each dollar of revenue generated. – GAAP</t>
    </r>
  </si>
  <si>
    <r>
      <rPr>
        <b/>
        <sz val="11"/>
        <color theme="1"/>
        <rFont val="Arial"/>
        <family val="2"/>
      </rPr>
      <t>Net Profit</t>
    </r>
    <r>
      <rPr>
        <sz val="11"/>
        <color theme="1"/>
        <rFont val="Arial"/>
        <family val="2"/>
      </rPr>
      <t xml:space="preserve">
Represents the final result after deducting all expenses (COGS, OpEx, interest, tax, etc.) – GAAP</t>
    </r>
  </si>
  <si>
    <t>Min = 2.0
Target = 3.0 or higher
Industry dependent</t>
  </si>
  <si>
    <t>Baseline = 1.0
Max = 2.0+
Industry dependent</t>
  </si>
  <si>
    <t>Min = &lt;0.30</t>
  </si>
  <si>
    <r>
      <rPr>
        <b/>
        <sz val="11"/>
        <color theme="1"/>
        <rFont val="Arial"/>
        <family val="2"/>
      </rPr>
      <t>Inventory Turnover</t>
    </r>
    <r>
      <rPr>
        <sz val="11"/>
        <color theme="1"/>
        <rFont val="Arial"/>
        <family val="2"/>
      </rPr>
      <t xml:space="preserve">
Indicates the average liquidity of an organization's inventory – demonstrates if the organization is under/over stocked. May use cost of sales vs. total revenue.</t>
    </r>
  </si>
  <si>
    <t>Target 30-60 days</t>
  </si>
  <si>
    <r>
      <rPr>
        <b/>
        <sz val="11"/>
        <color theme="1"/>
        <rFont val="Arial"/>
        <family val="2"/>
      </rPr>
      <t>Revenue to Equity</t>
    </r>
    <r>
      <rPr>
        <sz val="11"/>
        <color theme="1"/>
        <rFont val="Arial"/>
        <family val="2"/>
      </rPr>
      <t xml:space="preserve">
Measures a company's total revenue compared with revenue-generating investments. Indicates economic productivity of capital.</t>
    </r>
  </si>
  <si>
    <r>
      <rPr>
        <b/>
        <sz val="11"/>
        <color theme="1"/>
        <rFont val="Arial"/>
        <family val="2"/>
      </rPr>
      <t>Net Profit to Equity</t>
    </r>
    <r>
      <rPr>
        <sz val="11"/>
        <color theme="1"/>
        <rFont val="Arial"/>
        <family val="2"/>
      </rPr>
      <t xml:space="preserve">
Indicates the profitability of a business, aka return on investment (ROI) or return on equity (ROE).</t>
    </r>
  </si>
  <si>
    <r>
      <rPr>
        <b/>
        <sz val="11"/>
        <color theme="1"/>
        <rFont val="Arial"/>
        <family val="2"/>
      </rPr>
      <t>Tangible Assets</t>
    </r>
    <r>
      <rPr>
        <sz val="11"/>
        <color theme="1"/>
        <rFont val="Arial"/>
        <family val="2"/>
      </rPr>
      <t xml:space="preserve">
Tangible assets are physical assets such as property, plant, equipment, inventory, and cash instruments. Tangible assets excludes intangible assets such as goodwill and intellectual property.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</si>
</sst>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_(&quot;$&quot;* #,##0_);_(&quot;$&quot;* \(#,##0\);_(&quot;$&quot;* &quot;-&quot;??_);_(@_)"/>
    <numFmt numFmtId="165" formatCode="0.000"/>
    <numFmt numFmtId="166" formatCode="&quot;$&quot;#,##0"/>
    <numFmt numFmtId="167" formatCode="0.0000"/>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0"/>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8"/>
      <name val="Calibri"/>
      <family val="2"/>
      <scheme val="minor"/>
    </font>
    <font>
      <b/>
      <sz val="18"/>
      <name val="Arial"/>
      <family val="2"/>
    </font>
    <font>
      <sz val="10"/>
      <color theme="1"/>
      <name val="Arial"/>
      <family val="2"/>
    </font>
    <font>
      <sz val="10"/>
      <name val="Arial"/>
      <family val="2"/>
    </font>
    <font>
      <b/>
      <sz val="11"/>
      <color theme="0"/>
      <name val="Arial"/>
      <family val="2"/>
    </font>
    <font>
      <b/>
      <sz val="18"/>
      <color rgb="FFFFFFFF"/>
      <name val="Arial"/>
      <family val="2"/>
    </font>
    <font>
      <b/>
      <sz val="11"/>
      <name val="Arial"/>
      <family val="2"/>
    </font>
    <font>
      <sz val="36"/>
      <color theme="1"/>
      <name val="Calibri"/>
      <family val="2"/>
      <scheme val="minor"/>
    </font>
    <font>
      <sz val="10"/>
      <color theme="0"/>
      <name val="Arial"/>
      <family val="2"/>
    </font>
    <font>
      <b/>
      <sz val="12"/>
      <color theme="1"/>
      <name val="Arial"/>
      <family val="2"/>
    </font>
    <font>
      <sz val="11"/>
      <color rgb="FFFF0000"/>
      <name val="Arial"/>
      <family val="2"/>
    </font>
    <font>
      <b/>
      <sz val="11"/>
      <color theme="1"/>
      <name val="Arial"/>
      <family val="2"/>
    </font>
    <font>
      <sz val="11"/>
      <color theme="0"/>
      <name val="Arial"/>
      <family val="2"/>
    </font>
    <font>
      <sz val="12"/>
      <color theme="1"/>
      <name val="Arial"/>
      <family val="2"/>
    </font>
    <font>
      <b/>
      <sz val="14"/>
      <color theme="1"/>
      <name val="Arial"/>
      <family val="2"/>
    </font>
    <font>
      <b/>
      <sz val="16"/>
      <color theme="1"/>
      <name val="Arial"/>
      <family val="2"/>
    </font>
    <font>
      <b/>
      <sz val="14"/>
      <name val="Arial"/>
      <family val="2"/>
    </font>
    <font>
      <b/>
      <sz val="11"/>
      <color rgb="FF0033CC"/>
      <name val="Arial"/>
      <family val="2"/>
    </font>
    <font>
      <sz val="11"/>
      <name val="Arial"/>
      <family val="2"/>
    </font>
    <font>
      <b/>
      <sz val="14"/>
      <color theme="0"/>
      <name val="Arial"/>
      <family val="2"/>
    </font>
    <font>
      <b/>
      <sz val="12"/>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EEEEEE"/>
        <bgColor indexed="64"/>
      </patternFill>
    </fill>
    <fill>
      <patternFill patternType="solid">
        <fgColor rgb="FF29475F"/>
        <bgColor rgb="FF000000"/>
      </patternFill>
    </fill>
    <fill>
      <patternFill patternType="solid">
        <fgColor rgb="FF29475F"/>
        <bgColor indexed="64"/>
      </patternFill>
    </fill>
    <fill>
      <patternFill patternType="solid">
        <fgColor rgb="FFCED990"/>
        <bgColor rgb="FF000000"/>
      </patternFill>
    </fill>
    <fill>
      <patternFill patternType="solid">
        <fgColor rgb="FF6293BB"/>
        <bgColor indexed="64"/>
      </patternFill>
    </fill>
    <fill>
      <patternFill patternType="solid">
        <fgColor rgb="FFCADAE8"/>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9" fontId="6" fillId="0" borderId="0" applyFont="0" applyFill="0" applyBorder="0" applyAlignment="0" applyProtection="0"/>
    <xf numFmtId="43" fontId="6" fillId="0" borderId="0" applyFont="0" applyFill="0" applyBorder="0" applyAlignment="0" applyProtection="0"/>
    <xf numFmtId="0" fontId="11" fillId="0" borderId="0"/>
  </cellStyleXfs>
  <cellXfs count="233">
    <xf numFmtId="0" fontId="0" fillId="0" borderId="0" xfId="0"/>
    <xf numFmtId="0" fontId="0" fillId="2" borderId="0" xfId="0" applyFill="1"/>
    <xf numFmtId="0" fontId="4" fillId="2" borderId="0" xfId="0" applyFont="1" applyFill="1"/>
    <xf numFmtId="0" fontId="5" fillId="2" borderId="0" xfId="0" applyFont="1" applyFill="1"/>
    <xf numFmtId="0" fontId="0" fillId="0" borderId="0" xfId="0" applyAlignment="1">
      <alignment wrapText="1"/>
    </xf>
    <xf numFmtId="0" fontId="7" fillId="0" borderId="0" xfId="0" applyFont="1"/>
    <xf numFmtId="0" fontId="7" fillId="2" borderId="0" xfId="0" applyFont="1" applyFill="1"/>
    <xf numFmtId="10" fontId="0" fillId="0" borderId="0" xfId="1" applyNumberFormat="1" applyFont="1" applyFill="1"/>
    <xf numFmtId="0" fontId="13" fillId="0" borderId="0" xfId="3" applyFont="1" applyAlignment="1">
      <alignment horizontal="center" vertical="center"/>
    </xf>
    <xf numFmtId="0" fontId="13" fillId="0" borderId="0" xfId="3" applyFont="1" applyAlignment="1">
      <alignment vertical="center"/>
    </xf>
    <xf numFmtId="0" fontId="10" fillId="0" borderId="0" xfId="0" applyFont="1" applyAlignment="1">
      <alignment vertical="center"/>
    </xf>
    <xf numFmtId="0" fontId="11" fillId="0" borderId="0" xfId="3"/>
    <xf numFmtId="0" fontId="14" fillId="7" borderId="3" xfId="3" applyFont="1" applyFill="1" applyBorder="1" applyAlignment="1">
      <alignment vertical="center"/>
    </xf>
    <xf numFmtId="0" fontId="14" fillId="7" borderId="4" xfId="3" applyFont="1" applyFill="1" applyBorder="1" applyAlignment="1">
      <alignment vertical="center"/>
    </xf>
    <xf numFmtId="0" fontId="14" fillId="7" borderId="5" xfId="3" applyFont="1" applyFill="1" applyBorder="1" applyAlignment="1">
      <alignment vertical="center"/>
    </xf>
    <xf numFmtId="0" fontId="14" fillId="7" borderId="2" xfId="3" applyFont="1" applyFill="1" applyBorder="1" applyAlignment="1">
      <alignment horizontal="center" vertical="center"/>
    </xf>
    <xf numFmtId="0" fontId="12" fillId="6" borderId="14" xfId="0" applyFont="1" applyFill="1" applyBorder="1" applyAlignment="1">
      <alignment horizontal="center"/>
    </xf>
    <xf numFmtId="0" fontId="12" fillId="6" borderId="15" xfId="0" applyFont="1" applyFill="1" applyBorder="1" applyAlignment="1">
      <alignment horizontal="center"/>
    </xf>
    <xf numFmtId="0" fontId="12" fillId="6" borderId="0" xfId="0" applyFont="1" applyFill="1" applyAlignment="1">
      <alignment horizontal="center"/>
    </xf>
    <xf numFmtId="0" fontId="12" fillId="6" borderId="10" xfId="0" applyFont="1" applyFill="1" applyBorder="1" applyAlignment="1">
      <alignment horizontal="center"/>
    </xf>
    <xf numFmtId="0" fontId="15" fillId="0" borderId="2" xfId="0" applyFont="1" applyBorder="1"/>
    <xf numFmtId="49" fontId="16" fillId="8" borderId="9" xfId="0" applyNumberFormat="1" applyFont="1" applyFill="1" applyBorder="1" applyAlignment="1">
      <alignment horizontal="center" vertical="center"/>
    </xf>
    <xf numFmtId="0" fontId="16" fillId="8" borderId="1" xfId="0" applyFont="1" applyFill="1" applyBorder="1" applyAlignment="1">
      <alignment vertical="center" wrapText="1"/>
    </xf>
    <xf numFmtId="0" fontId="16" fillId="8" borderId="1" xfId="0" applyFont="1" applyFill="1" applyBorder="1" applyAlignment="1">
      <alignment vertical="center"/>
    </xf>
    <xf numFmtId="49" fontId="16" fillId="8" borderId="39" xfId="0" applyNumberFormat="1" applyFont="1" applyFill="1" applyBorder="1" applyAlignment="1">
      <alignment horizontal="center" vertical="center"/>
    </xf>
    <xf numFmtId="0" fontId="16" fillId="8" borderId="40" xfId="0" applyFont="1" applyFill="1" applyBorder="1" applyAlignment="1">
      <alignment vertical="center" wrapText="1"/>
    </xf>
    <xf numFmtId="0" fontId="16" fillId="8" borderId="40" xfId="0" applyFont="1" applyFill="1" applyBorder="1" applyAlignment="1">
      <alignment vertical="center"/>
    </xf>
    <xf numFmtId="0" fontId="10" fillId="9" borderId="1" xfId="0" applyFont="1" applyFill="1" applyBorder="1" applyAlignment="1">
      <alignment horizontal="center" vertical="center"/>
    </xf>
    <xf numFmtId="0" fontId="10" fillId="9" borderId="16" xfId="0" applyFont="1" applyFill="1" applyBorder="1" applyAlignment="1">
      <alignment horizontal="center" vertical="center"/>
    </xf>
    <xf numFmtId="0" fontId="10" fillId="9" borderId="40" xfId="0" applyFont="1" applyFill="1" applyBorder="1" applyAlignment="1">
      <alignment horizontal="center" vertical="center"/>
    </xf>
    <xf numFmtId="0" fontId="10" fillId="9" borderId="43" xfId="0" applyFont="1" applyFill="1" applyBorder="1" applyAlignment="1">
      <alignment horizontal="center" vertical="center"/>
    </xf>
    <xf numFmtId="0" fontId="3" fillId="0" borderId="0" xfId="0" applyFont="1"/>
    <xf numFmtId="0" fontId="3" fillId="6" borderId="8" xfId="0" applyFont="1" applyFill="1" applyBorder="1"/>
    <xf numFmtId="0" fontId="3" fillId="6" borderId="14" xfId="0" applyFont="1" applyFill="1" applyBorder="1"/>
    <xf numFmtId="0" fontId="2" fillId="0" borderId="0" xfId="0" applyFont="1"/>
    <xf numFmtId="0" fontId="14" fillId="0" borderId="0" xfId="0" applyFont="1" applyAlignment="1">
      <alignment vertical="center"/>
    </xf>
    <xf numFmtId="0" fontId="2" fillId="2" borderId="46" xfId="0" applyFont="1" applyFill="1" applyBorder="1"/>
    <xf numFmtId="0" fontId="2" fillId="2" borderId="0" xfId="0" applyFont="1" applyFill="1"/>
    <xf numFmtId="0" fontId="24" fillId="2" borderId="0" xfId="0" applyFont="1" applyFill="1" applyAlignment="1">
      <alignment horizontal="center"/>
    </xf>
    <xf numFmtId="164" fontId="21" fillId="0" borderId="0" xfId="0" applyNumberFormat="1" applyFont="1" applyAlignment="1">
      <alignment vertical="center"/>
    </xf>
    <xf numFmtId="0" fontId="25" fillId="2" borderId="0" xfId="0" applyFont="1" applyFill="1" applyAlignment="1">
      <alignment horizontal="center"/>
    </xf>
    <xf numFmtId="0" fontId="23" fillId="2" borderId="0" xfId="0" applyFont="1" applyFill="1" applyAlignment="1">
      <alignment vertical="center"/>
    </xf>
    <xf numFmtId="43" fontId="2" fillId="0" borderId="0" xfId="2" applyFont="1"/>
    <xf numFmtId="0" fontId="18" fillId="2" borderId="0" xfId="0" applyFont="1" applyFill="1"/>
    <xf numFmtId="0" fontId="20" fillId="2" borderId="0" xfId="0" applyFont="1" applyFill="1"/>
    <xf numFmtId="0" fontId="20" fillId="2" borderId="0" xfId="0" applyFont="1" applyFill="1" applyAlignment="1">
      <alignment horizontal="left" vertical="center"/>
    </xf>
    <xf numFmtId="0" fontId="26" fillId="3" borderId="28" xfId="0" applyFont="1" applyFill="1" applyBorder="1" applyAlignment="1">
      <alignment horizontal="left" vertical="center"/>
    </xf>
    <xf numFmtId="0" fontId="26" fillId="3" borderId="10" xfId="0" applyFont="1" applyFill="1" applyBorder="1"/>
    <xf numFmtId="0" fontId="26" fillId="3" borderId="1" xfId="0" applyFont="1" applyFill="1" applyBorder="1" applyAlignment="1">
      <alignment horizontal="right"/>
    </xf>
    <xf numFmtId="0" fontId="26" fillId="3" borderId="16" xfId="0" applyFont="1" applyFill="1" applyBorder="1" applyAlignment="1">
      <alignment horizontal="right"/>
    </xf>
    <xf numFmtId="2" fontId="26" fillId="3" borderId="9" xfId="0" applyNumberFormat="1" applyFont="1" applyFill="1" applyBorder="1"/>
    <xf numFmtId="167" fontId="26" fillId="3" borderId="1" xfId="0" applyNumberFormat="1" applyFont="1" applyFill="1" applyBorder="1"/>
    <xf numFmtId="167" fontId="26" fillId="3" borderId="16" xfId="0" applyNumberFormat="1" applyFont="1" applyFill="1" applyBorder="1"/>
    <xf numFmtId="0" fontId="26" fillId="3" borderId="35" xfId="0" applyFont="1" applyFill="1" applyBorder="1"/>
    <xf numFmtId="0" fontId="26" fillId="3" borderId="45" xfId="0" applyFont="1" applyFill="1" applyBorder="1"/>
    <xf numFmtId="0" fontId="26" fillId="3" borderId="32" xfId="0" applyFont="1" applyFill="1" applyBorder="1"/>
    <xf numFmtId="0" fontId="26" fillId="3" borderId="28" xfId="0" applyFont="1" applyFill="1" applyBorder="1"/>
    <xf numFmtId="0" fontId="26" fillId="3" borderId="33" xfId="0" applyFont="1" applyFill="1" applyBorder="1"/>
    <xf numFmtId="0" fontId="26" fillId="3" borderId="29" xfId="0" applyFont="1" applyFill="1" applyBorder="1"/>
    <xf numFmtId="0" fontId="26" fillId="3" borderId="30" xfId="0" applyFont="1" applyFill="1" applyBorder="1"/>
    <xf numFmtId="0" fontId="26" fillId="3" borderId="36" xfId="0" applyFont="1" applyFill="1" applyBorder="1"/>
    <xf numFmtId="0" fontId="26" fillId="3" borderId="13" xfId="0" applyFont="1" applyFill="1" applyBorder="1"/>
    <xf numFmtId="2" fontId="26" fillId="3" borderId="1" xfId="0" applyNumberFormat="1" applyFont="1" applyFill="1" applyBorder="1"/>
    <xf numFmtId="2" fontId="26" fillId="3" borderId="23" xfId="0" applyNumberFormat="1" applyFont="1" applyFill="1" applyBorder="1" applyAlignment="1">
      <alignment horizontal="center"/>
    </xf>
    <xf numFmtId="167" fontId="26" fillId="3" borderId="44" xfId="0" applyNumberFormat="1" applyFont="1" applyFill="1" applyBorder="1"/>
    <xf numFmtId="165" fontId="22" fillId="2" borderId="2" xfId="0" applyNumberFormat="1" applyFont="1" applyFill="1" applyBorder="1" applyAlignment="1">
      <alignment horizontal="center" vertical="center"/>
    </xf>
    <xf numFmtId="0" fontId="26" fillId="0" borderId="0" xfId="0" applyFont="1"/>
    <xf numFmtId="0" fontId="26" fillId="3" borderId="16" xfId="0" applyFont="1" applyFill="1" applyBorder="1" applyAlignment="1">
      <alignment horizontal="center"/>
    </xf>
    <xf numFmtId="0" fontId="26" fillId="3" borderId="9" xfId="0" applyFont="1" applyFill="1" applyBorder="1"/>
    <xf numFmtId="2" fontId="26" fillId="3" borderId="16" xfId="0" applyNumberFormat="1" applyFont="1" applyFill="1" applyBorder="1"/>
    <xf numFmtId="0" fontId="26" fillId="3" borderId="9" xfId="0" applyFont="1" applyFill="1" applyBorder="1" applyAlignment="1">
      <alignment horizontal="right"/>
    </xf>
    <xf numFmtId="165" fontId="26" fillId="3" borderId="9" xfId="0" applyNumberFormat="1" applyFont="1" applyFill="1" applyBorder="1"/>
    <xf numFmtId="167" fontId="26" fillId="3" borderId="9" xfId="0" applyNumberFormat="1" applyFont="1" applyFill="1" applyBorder="1"/>
    <xf numFmtId="0" fontId="26" fillId="3" borderId="34" xfId="0" applyFont="1" applyFill="1" applyBorder="1" applyAlignment="1">
      <alignment horizontal="right"/>
    </xf>
    <xf numFmtId="0" fontId="26" fillId="3" borderId="10" xfId="0" applyFont="1" applyFill="1" applyBorder="1" applyAlignment="1">
      <alignment horizontal="center" vertical="center"/>
    </xf>
    <xf numFmtId="0" fontId="27" fillId="6" borderId="8" xfId="0" applyFont="1" applyFill="1" applyBorder="1"/>
    <xf numFmtId="0" fontId="12" fillId="6" borderId="29" xfId="0" applyFont="1" applyFill="1" applyBorder="1"/>
    <xf numFmtId="0" fontId="12" fillId="6" borderId="30" xfId="0" applyFont="1" applyFill="1" applyBorder="1" applyAlignment="1">
      <alignment horizontal="center"/>
    </xf>
    <xf numFmtId="0" fontId="12" fillId="6" borderId="13" xfId="0" applyFont="1" applyFill="1" applyBorder="1" applyAlignment="1">
      <alignment horizontal="center"/>
    </xf>
    <xf numFmtId="164" fontId="2" fillId="9" borderId="27" xfId="0" applyNumberFormat="1" applyFont="1" applyFill="1" applyBorder="1" applyAlignment="1">
      <alignment vertical="center"/>
    </xf>
    <xf numFmtId="164" fontId="2" fillId="9" borderId="16" xfId="0" applyNumberFormat="1" applyFont="1" applyFill="1" applyBorder="1" applyAlignment="1">
      <alignment vertical="center"/>
    </xf>
    <xf numFmtId="164" fontId="2" fillId="9" borderId="17" xfId="0" applyNumberFormat="1" applyFont="1" applyFill="1" applyBorder="1" applyAlignment="1">
      <alignment vertical="center"/>
    </xf>
    <xf numFmtId="0" fontId="20" fillId="8" borderId="25" xfId="0" applyFont="1" applyFill="1" applyBorder="1" applyAlignment="1">
      <alignment vertical="center"/>
    </xf>
    <xf numFmtId="0" fontId="20" fillId="8" borderId="9" xfId="0" applyFont="1" applyFill="1" applyBorder="1" applyAlignment="1">
      <alignment vertical="center"/>
    </xf>
    <xf numFmtId="0" fontId="20" fillId="8" borderId="11" xfId="0" applyFont="1" applyFill="1" applyBorder="1" applyAlignment="1">
      <alignment vertical="center"/>
    </xf>
    <xf numFmtId="0" fontId="12" fillId="8" borderId="2" xfId="0" applyFont="1" applyFill="1" applyBorder="1" applyAlignment="1">
      <alignment vertical="center"/>
    </xf>
    <xf numFmtId="0" fontId="12" fillId="8" borderId="2"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0" borderId="19" xfId="0" applyFont="1" applyBorder="1" applyAlignment="1">
      <alignment vertical="center"/>
    </xf>
    <xf numFmtId="0" fontId="26" fillId="9" borderId="9" xfId="0"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center" vertical="center"/>
    </xf>
    <xf numFmtId="0" fontId="2" fillId="0" borderId="16" xfId="0" applyFont="1" applyBorder="1" applyAlignment="1">
      <alignment vertical="center"/>
    </xf>
    <xf numFmtId="0" fontId="2" fillId="9" borderId="1" xfId="0" applyFont="1" applyFill="1" applyBorder="1" applyAlignment="1">
      <alignment horizontal="center" vertical="center" wrapText="1"/>
    </xf>
    <xf numFmtId="0" fontId="2" fillId="0" borderId="16" xfId="0" applyFont="1" applyBorder="1" applyAlignment="1">
      <alignment vertical="center" wrapText="1"/>
    </xf>
    <xf numFmtId="0" fontId="2" fillId="9" borderId="12" xfId="0" applyFont="1" applyFill="1" applyBorder="1" applyAlignment="1">
      <alignment horizontal="center" vertical="center" wrapText="1"/>
    </xf>
    <xf numFmtId="0" fontId="2" fillId="0" borderId="17" xfId="0" applyFont="1" applyBorder="1" applyAlignment="1">
      <alignment vertical="center"/>
    </xf>
    <xf numFmtId="0" fontId="25" fillId="2" borderId="0" xfId="0" applyFont="1" applyFill="1"/>
    <xf numFmtId="0" fontId="19" fillId="9" borderId="18" xfId="0" applyFont="1" applyFill="1" applyBorder="1" applyAlignment="1">
      <alignment vertical="center" wrapText="1"/>
    </xf>
    <xf numFmtId="0" fontId="2" fillId="0" borderId="19" xfId="0" applyFont="1" applyBorder="1"/>
    <xf numFmtId="0" fontId="2" fillId="0" borderId="22" xfId="0" applyFont="1" applyBorder="1" applyAlignment="1">
      <alignment vertical="center"/>
    </xf>
    <xf numFmtId="0" fontId="2" fillId="9" borderId="12" xfId="0" applyFont="1" applyFill="1" applyBorder="1" applyAlignment="1">
      <alignment horizontal="center" vertical="center"/>
    </xf>
    <xf numFmtId="0" fontId="2" fillId="0" borderId="17" xfId="0" applyFont="1" applyBorder="1"/>
    <xf numFmtId="0" fontId="25" fillId="2" borderId="6" xfId="0" applyFont="1" applyFill="1" applyBorder="1"/>
    <xf numFmtId="0" fontId="2" fillId="9" borderId="12" xfId="0" applyFont="1" applyFill="1" applyBorder="1" applyAlignment="1">
      <alignment vertical="center" wrapText="1"/>
    </xf>
    <xf numFmtId="0" fontId="12" fillId="8" borderId="2" xfId="0" applyFont="1" applyFill="1" applyBorder="1" applyAlignment="1">
      <alignment horizontal="center" vertical="center" wrapText="1"/>
    </xf>
    <xf numFmtId="0" fontId="12" fillId="8" borderId="2" xfId="0" applyFont="1" applyFill="1" applyBorder="1" applyAlignment="1">
      <alignment horizontal="left" vertical="center"/>
    </xf>
    <xf numFmtId="0" fontId="1" fillId="9" borderId="1" xfId="0" applyFont="1" applyFill="1" applyBorder="1" applyAlignment="1">
      <alignment vertical="center" wrapText="1"/>
    </xf>
    <xf numFmtId="0" fontId="1" fillId="9" borderId="12" xfId="0" applyFont="1" applyFill="1" applyBorder="1" applyAlignment="1">
      <alignment vertical="center"/>
    </xf>
    <xf numFmtId="0" fontId="1" fillId="9" borderId="1" xfId="0" applyFont="1" applyFill="1" applyBorder="1" applyAlignment="1">
      <alignment vertical="center"/>
    </xf>
    <xf numFmtId="0" fontId="1" fillId="9" borderId="6" xfId="0" applyFont="1" applyFill="1" applyBorder="1" applyAlignment="1">
      <alignment vertical="center" wrapText="1"/>
    </xf>
    <xf numFmtId="0" fontId="1" fillId="9" borderId="21" xfId="0" applyFont="1" applyFill="1" applyBorder="1" applyAlignment="1">
      <alignment vertical="center" wrapText="1"/>
    </xf>
    <xf numFmtId="0" fontId="1" fillId="9" borderId="6" xfId="0" applyFont="1" applyFill="1" applyBorder="1" applyAlignment="1">
      <alignment vertical="center"/>
    </xf>
    <xf numFmtId="0" fontId="26" fillId="3" borderId="23" xfId="0" applyFont="1" applyFill="1" applyBorder="1" applyAlignment="1">
      <alignment horizontal="right"/>
    </xf>
    <xf numFmtId="167" fontId="26" fillId="3" borderId="47" xfId="0" applyNumberFormat="1" applyFont="1" applyFill="1" applyBorder="1"/>
    <xf numFmtId="0" fontId="26" fillId="3" borderId="0" xfId="0" applyFont="1" applyFill="1" applyAlignment="1">
      <alignment horizontal="left" vertical="center"/>
    </xf>
    <xf numFmtId="0" fontId="26" fillId="3" borderId="0" xfId="0" applyFont="1" applyFill="1"/>
    <xf numFmtId="0" fontId="1" fillId="9" borderId="9"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18" xfId="0" applyFont="1" applyFill="1" applyBorder="1" applyAlignment="1">
      <alignment vertical="center" wrapText="1"/>
    </xf>
    <xf numFmtId="0" fontId="1" fillId="9" borderId="11" xfId="0" applyFont="1" applyFill="1" applyBorder="1" applyAlignment="1">
      <alignment vertical="center" wrapText="1"/>
    </xf>
    <xf numFmtId="0" fontId="1" fillId="0" borderId="0" xfId="0" applyFont="1"/>
    <xf numFmtId="0" fontId="1" fillId="0" borderId="2" xfId="0" applyFont="1" applyBorder="1" applyAlignment="1">
      <alignment vertical="center"/>
    </xf>
    <xf numFmtId="0" fontId="26" fillId="9" borderId="18" xfId="0" applyFont="1" applyFill="1" applyBorder="1" applyAlignment="1">
      <alignment vertical="center"/>
    </xf>
    <xf numFmtId="42" fontId="1" fillId="0" borderId="6" xfId="0" applyNumberFormat="1" applyFont="1" applyBorder="1" applyAlignment="1">
      <alignment horizontal="left" vertical="center"/>
    </xf>
    <xf numFmtId="42" fontId="1" fillId="0" borderId="7" xfId="0" applyNumberFormat="1" applyFont="1" applyBorder="1" applyAlignment="1">
      <alignment horizontal="left" vertical="center"/>
    </xf>
    <xf numFmtId="0" fontId="1" fillId="0" borderId="19" xfId="0" applyFont="1" applyBorder="1"/>
    <xf numFmtId="0" fontId="26" fillId="9" borderId="9" xfId="0" applyFont="1" applyFill="1" applyBorder="1" applyAlignment="1">
      <alignment vertical="center"/>
    </xf>
    <xf numFmtId="42" fontId="1" fillId="0" borderId="1" xfId="0" applyNumberFormat="1" applyFont="1" applyBorder="1" applyAlignment="1">
      <alignment horizontal="left" vertical="center"/>
    </xf>
    <xf numFmtId="42" fontId="1" fillId="0" borderId="31" xfId="0" applyNumberFormat="1" applyFont="1" applyBorder="1" applyAlignment="1">
      <alignment horizontal="left" vertical="center"/>
    </xf>
    <xf numFmtId="0" fontId="1" fillId="0" borderId="16" xfId="0" applyFont="1" applyBorder="1"/>
    <xf numFmtId="10" fontId="1" fillId="9" borderId="1" xfId="0" applyNumberFormat="1" applyFont="1" applyFill="1" applyBorder="1" applyAlignment="1">
      <alignment vertical="center" wrapText="1"/>
    </xf>
    <xf numFmtId="0" fontId="26" fillId="9" borderId="11" xfId="0" applyFont="1" applyFill="1" applyBorder="1" applyAlignment="1">
      <alignment vertical="center"/>
    </xf>
    <xf numFmtId="0" fontId="1" fillId="9" borderId="12" xfId="0" applyFont="1" applyFill="1" applyBorder="1" applyAlignment="1">
      <alignment vertical="center" wrapText="1"/>
    </xf>
    <xf numFmtId="42" fontId="1" fillId="0" borderId="12" xfId="0" applyNumberFormat="1" applyFont="1" applyBorder="1" applyAlignment="1">
      <alignment horizontal="left" vertical="center"/>
    </xf>
    <xf numFmtId="42" fontId="1" fillId="0" borderId="37" xfId="0" applyNumberFormat="1" applyFont="1" applyBorder="1" applyAlignment="1">
      <alignment horizontal="left" vertical="center"/>
    </xf>
    <xf numFmtId="0" fontId="1" fillId="0" borderId="17" xfId="0" applyFont="1" applyBorder="1"/>
    <xf numFmtId="0" fontId="26" fillId="9" borderId="25" xfId="0" applyFont="1" applyFill="1" applyBorder="1" applyAlignment="1">
      <alignment vertical="center"/>
    </xf>
    <xf numFmtId="0" fontId="1" fillId="9" borderId="26" xfId="0" applyFont="1" applyFill="1" applyBorder="1" applyAlignment="1">
      <alignment vertical="center" wrapText="1"/>
    </xf>
    <xf numFmtId="0" fontId="1" fillId="9" borderId="26" xfId="0" applyFont="1" applyFill="1" applyBorder="1" applyAlignment="1">
      <alignment horizontal="center" vertical="center"/>
    </xf>
    <xf numFmtId="42" fontId="1" fillId="0" borderId="26" xfId="0" applyNumberFormat="1" applyFont="1" applyBorder="1" applyAlignment="1">
      <alignment horizontal="left" vertical="center"/>
    </xf>
    <xf numFmtId="42" fontId="1" fillId="0" borderId="38" xfId="0" applyNumberFormat="1" applyFont="1" applyBorder="1" applyAlignment="1">
      <alignment horizontal="left" vertical="center"/>
    </xf>
    <xf numFmtId="0" fontId="1" fillId="9" borderId="1" xfId="0" applyFont="1" applyFill="1" applyBorder="1" applyAlignment="1">
      <alignment horizontal="center" vertical="center"/>
    </xf>
    <xf numFmtId="0" fontId="26" fillId="9" borderId="39" xfId="0" applyFont="1" applyFill="1" applyBorder="1" applyAlignment="1">
      <alignment vertical="center"/>
    </xf>
    <xf numFmtId="0" fontId="1" fillId="9" borderId="40" xfId="0" applyFont="1" applyFill="1" applyBorder="1" applyAlignment="1">
      <alignment vertical="center" wrapText="1"/>
    </xf>
    <xf numFmtId="0" fontId="1" fillId="9" borderId="40" xfId="0" applyFont="1" applyFill="1" applyBorder="1" applyAlignment="1">
      <alignment horizontal="center" vertical="center"/>
    </xf>
    <xf numFmtId="42" fontId="1" fillId="0" borderId="41" xfId="0" applyNumberFormat="1" applyFont="1" applyBorder="1" applyAlignment="1">
      <alignment horizontal="left" vertical="center"/>
    </xf>
    <xf numFmtId="42" fontId="1" fillId="0" borderId="40" xfId="0" applyNumberFormat="1" applyFont="1" applyBorder="1" applyAlignment="1">
      <alignment horizontal="left" vertical="center"/>
    </xf>
    <xf numFmtId="42" fontId="1" fillId="0" borderId="42" xfId="0" applyNumberFormat="1" applyFont="1" applyBorder="1" applyAlignment="1">
      <alignment horizontal="left" vertical="center"/>
    </xf>
    <xf numFmtId="0" fontId="1" fillId="0" borderId="43" xfId="0" applyFont="1" applyBorder="1"/>
    <xf numFmtId="0" fontId="26" fillId="9" borderId="1" xfId="0" applyFont="1" applyFill="1" applyBorder="1" applyAlignment="1">
      <alignment vertical="center"/>
    </xf>
    <xf numFmtId="0" fontId="12" fillId="8" borderId="24"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12" xfId="0" applyFont="1" applyFill="1" applyBorder="1" applyAlignment="1">
      <alignment horizontal="center" vertical="center"/>
    </xf>
    <xf numFmtId="42" fontId="1" fillId="0" borderId="21" xfId="0" applyNumberFormat="1" applyFont="1" applyBorder="1" applyAlignment="1">
      <alignment horizontal="left" vertical="center"/>
    </xf>
    <xf numFmtId="0" fontId="1" fillId="0" borderId="1" xfId="0" applyFont="1" applyBorder="1"/>
    <xf numFmtId="0" fontId="12" fillId="8" borderId="5" xfId="0" applyFont="1" applyFill="1" applyBorder="1" applyAlignment="1">
      <alignment horizontal="center" vertical="center"/>
    </xf>
    <xf numFmtId="0" fontId="26" fillId="9" borderId="20" xfId="0" applyFont="1" applyFill="1" applyBorder="1" applyAlignment="1">
      <alignment vertical="center"/>
    </xf>
    <xf numFmtId="0" fontId="1" fillId="9" borderId="21" xfId="0" applyFont="1" applyFill="1" applyBorder="1" applyAlignment="1">
      <alignment horizontal="center" vertical="center"/>
    </xf>
    <xf numFmtId="0" fontId="7" fillId="0" borderId="22" xfId="0" applyFont="1" applyBorder="1"/>
    <xf numFmtId="2" fontId="1" fillId="9" borderId="6" xfId="0" quotePrefix="1" applyNumberFormat="1" applyFont="1" applyFill="1" applyBorder="1" applyAlignment="1">
      <alignment horizontal="center" vertical="center" wrapText="1"/>
    </xf>
    <xf numFmtId="166" fontId="1" fillId="9" borderId="1" xfId="0" quotePrefix="1" applyNumberFormat="1" applyFont="1" applyFill="1" applyBorder="1" applyAlignment="1">
      <alignment horizontal="center" vertical="center"/>
    </xf>
    <xf numFmtId="2" fontId="1" fillId="9" borderId="1" xfId="0" quotePrefix="1" applyNumberFormat="1" applyFont="1" applyFill="1" applyBorder="1" applyAlignment="1">
      <alignment horizontal="center" vertical="center" wrapText="1"/>
    </xf>
    <xf numFmtId="2" fontId="1" fillId="9" borderId="12" xfId="0" quotePrefix="1" applyNumberFormat="1" applyFont="1" applyFill="1" applyBorder="1" applyAlignment="1">
      <alignment horizontal="center" vertical="center" wrapText="1"/>
    </xf>
    <xf numFmtId="10" fontId="1" fillId="9" borderId="1" xfId="0" quotePrefix="1" applyNumberFormat="1" applyFont="1" applyFill="1" applyBorder="1" applyAlignment="1">
      <alignment horizontal="center" vertical="center"/>
    </xf>
    <xf numFmtId="2" fontId="1" fillId="9" borderId="21" xfId="0" quotePrefix="1" applyNumberFormat="1" applyFont="1" applyFill="1" applyBorder="1" applyAlignment="1">
      <alignment horizontal="center" vertical="center" wrapText="1"/>
    </xf>
    <xf numFmtId="10" fontId="1" fillId="9" borderId="1" xfId="0" quotePrefix="1" applyNumberFormat="1" applyFont="1" applyFill="1" applyBorder="1" applyAlignment="1">
      <alignment horizontal="center" vertical="center" wrapText="1"/>
    </xf>
    <xf numFmtId="10" fontId="1" fillId="9" borderId="12" xfId="0" quotePrefix="1" applyNumberFormat="1" applyFont="1" applyFill="1" applyBorder="1" applyAlignment="1">
      <alignment horizontal="center" vertical="center" wrapText="1"/>
    </xf>
    <xf numFmtId="164" fontId="1" fillId="9" borderId="1" xfId="0" quotePrefix="1" applyNumberFormat="1" applyFont="1" applyFill="1" applyBorder="1" applyAlignment="1">
      <alignment horizontal="left" vertical="center"/>
    </xf>
    <xf numFmtId="164" fontId="1" fillId="9" borderId="12" xfId="0" quotePrefix="1" applyNumberFormat="1" applyFont="1" applyFill="1" applyBorder="1" applyAlignment="1">
      <alignment horizontal="left" vertical="center"/>
    </xf>
    <xf numFmtId="0" fontId="1" fillId="0" borderId="0" xfId="0" quotePrefix="1" applyFont="1" applyAlignment="1">
      <alignment horizontal="center" vertical="center" wrapText="1"/>
    </xf>
    <xf numFmtId="10" fontId="1" fillId="9" borderId="12" xfId="0" quotePrefix="1" applyNumberFormat="1" applyFont="1" applyFill="1" applyBorder="1" applyAlignment="1">
      <alignment horizontal="center" vertical="center"/>
    </xf>
    <xf numFmtId="10" fontId="2" fillId="0" borderId="17" xfId="1" applyNumberFormat="1" applyFont="1" applyBorder="1"/>
    <xf numFmtId="0" fontId="9" fillId="0" borderId="0" xfId="0" applyFont="1" applyAlignment="1">
      <alignment horizontal="left" vertical="center"/>
    </xf>
    <xf numFmtId="0" fontId="10" fillId="4" borderId="0" xfId="0" applyFont="1" applyFill="1" applyAlignment="1">
      <alignment horizontal="left" vertical="center" wrapText="1"/>
    </xf>
    <xf numFmtId="0" fontId="10" fillId="4" borderId="0" xfId="0" applyFont="1" applyFill="1" applyAlignment="1">
      <alignment horizontal="left" wrapText="1"/>
    </xf>
    <xf numFmtId="0" fontId="11" fillId="0" borderId="0" xfId="0" applyFont="1" applyAlignment="1">
      <alignment vertical="center" wrapText="1"/>
    </xf>
    <xf numFmtId="0" fontId="27" fillId="6" borderId="3" xfId="0" applyFont="1" applyFill="1" applyBorder="1" applyAlignment="1">
      <alignment horizontal="center" vertical="center"/>
    </xf>
    <xf numFmtId="0" fontId="27" fillId="6" borderId="5" xfId="0"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7" fillId="6" borderId="4" xfId="0" applyFont="1" applyFill="1" applyBorder="1" applyAlignment="1">
      <alignment horizontal="center" vertical="center"/>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3" fillId="5" borderId="3" xfId="3" applyFont="1" applyFill="1" applyBorder="1" applyAlignment="1">
      <alignment horizontal="left" vertical="center"/>
    </xf>
    <xf numFmtId="0" fontId="13" fillId="5" borderId="4" xfId="3" applyFont="1" applyFill="1" applyBorder="1" applyAlignment="1">
      <alignment horizontal="left" vertical="center"/>
    </xf>
    <xf numFmtId="0" fontId="13" fillId="5" borderId="5" xfId="3" applyFont="1" applyFill="1" applyBorder="1" applyAlignment="1">
      <alignment horizontal="left" vertical="center"/>
    </xf>
    <xf numFmtId="0" fontId="26" fillId="0" borderId="3" xfId="3" applyFont="1" applyBorder="1" applyAlignment="1">
      <alignment horizontal="left" vertical="center" wrapText="1"/>
    </xf>
    <xf numFmtId="0" fontId="26" fillId="0" borderId="4" xfId="3" applyFont="1" applyBorder="1" applyAlignment="1">
      <alignment horizontal="left" vertical="center" wrapText="1"/>
    </xf>
    <xf numFmtId="0" fontId="26" fillId="0" borderId="5" xfId="3" applyFont="1" applyBorder="1" applyAlignment="1">
      <alignment horizontal="left" vertical="center" wrapText="1"/>
    </xf>
    <xf numFmtId="0" fontId="2" fillId="9" borderId="8"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6" fillId="3" borderId="34" xfId="0" applyFont="1" applyFill="1" applyBorder="1" applyAlignment="1">
      <alignment horizontal="center" vertical="center"/>
    </xf>
    <xf numFmtId="0" fontId="26" fillId="3" borderId="44"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9" xfId="0" applyFont="1" applyFill="1" applyBorder="1" applyAlignment="1">
      <alignment horizontal="right"/>
    </xf>
    <xf numFmtId="0" fontId="26" fillId="3" borderId="1" xfId="0" applyFont="1" applyFill="1" applyBorder="1" applyAlignment="1">
      <alignment horizontal="right"/>
    </xf>
    <xf numFmtId="0" fontId="28" fillId="6" borderId="30" xfId="0" applyFont="1" applyFill="1" applyBorder="1" applyAlignment="1">
      <alignment horizontal="center"/>
    </xf>
    <xf numFmtId="0" fontId="12" fillId="6" borderId="3" xfId="0" applyFont="1" applyFill="1" applyBorder="1" applyAlignment="1">
      <alignment horizontal="center" vertical="center"/>
    </xf>
    <xf numFmtId="0" fontId="12" fillId="6" borderId="5" xfId="0" applyFont="1" applyFill="1" applyBorder="1" applyAlignment="1">
      <alignment horizontal="center" vertical="center"/>
    </xf>
    <xf numFmtId="0" fontId="26" fillId="3" borderId="34" xfId="0" applyFont="1" applyFill="1" applyBorder="1" applyAlignment="1">
      <alignment horizontal="center"/>
    </xf>
    <xf numFmtId="0" fontId="26" fillId="3" borderId="44" xfId="0" applyFont="1" applyFill="1" applyBorder="1" applyAlignment="1">
      <alignment horizontal="center"/>
    </xf>
    <xf numFmtId="0" fontId="26" fillId="3" borderId="47" xfId="0" applyFont="1" applyFill="1" applyBorder="1" applyAlignment="1">
      <alignment horizontal="center"/>
    </xf>
    <xf numFmtId="0" fontId="26" fillId="3" borderId="8"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3" borderId="15"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10"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0" fillId="8" borderId="3" xfId="0" applyFont="1" applyFill="1" applyBorder="1" applyAlignment="1">
      <alignment horizontal="left" vertical="center"/>
    </xf>
    <xf numFmtId="0" fontId="20" fillId="8" borderId="5" xfId="0" applyFont="1" applyFill="1" applyBorder="1" applyAlignment="1">
      <alignment horizontal="left" vertical="center"/>
    </xf>
    <xf numFmtId="0" fontId="26" fillId="9" borderId="3" xfId="0" applyFont="1" applyFill="1" applyBorder="1" applyAlignment="1">
      <alignment horizontal="left" vertical="center"/>
    </xf>
    <xf numFmtId="0" fontId="26" fillId="9" borderId="5" xfId="0" applyFont="1" applyFill="1" applyBorder="1" applyAlignment="1">
      <alignment horizontal="left" vertical="center"/>
    </xf>
    <xf numFmtId="0" fontId="12" fillId="6" borderId="14" xfId="0" applyFont="1" applyFill="1" applyBorder="1" applyAlignment="1">
      <alignment horizontal="center" vertical="center"/>
    </xf>
    <xf numFmtId="0" fontId="12" fillId="6" borderId="0" xfId="0" applyFont="1" applyFill="1" applyAlignment="1">
      <alignment horizontal="center" vertical="center"/>
    </xf>
    <xf numFmtId="0" fontId="3" fillId="6" borderId="8" xfId="0" applyFont="1" applyFill="1" applyBorder="1" applyAlignment="1">
      <alignment horizontal="center"/>
    </xf>
    <xf numFmtId="0" fontId="3" fillId="6" borderId="28" xfId="0" applyFont="1" applyFill="1" applyBorder="1" applyAlignment="1">
      <alignment horizontal="center"/>
    </xf>
    <xf numFmtId="0" fontId="12" fillId="6" borderId="3" xfId="0" applyFont="1" applyFill="1" applyBorder="1" applyAlignment="1">
      <alignment horizontal="center"/>
    </xf>
    <xf numFmtId="0" fontId="12" fillId="6" borderId="5" xfId="0" applyFont="1" applyFill="1" applyBorder="1" applyAlignment="1">
      <alignment horizontal="center"/>
    </xf>
    <xf numFmtId="0" fontId="17" fillId="9" borderId="29" xfId="0" applyFont="1" applyFill="1" applyBorder="1" applyAlignment="1">
      <alignment horizontal="center" vertical="center"/>
    </xf>
    <xf numFmtId="0" fontId="17" fillId="9" borderId="30" xfId="0" applyFont="1" applyFill="1" applyBorder="1" applyAlignment="1">
      <alignment horizontal="center" vertical="center"/>
    </xf>
    <xf numFmtId="0" fontId="17" fillId="9" borderId="13" xfId="0" applyFont="1" applyFill="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9" borderId="20" xfId="0" applyFont="1" applyFill="1" applyBorder="1" applyAlignment="1">
      <alignment vertical="center" wrapText="1"/>
    </xf>
    <xf numFmtId="0" fontId="1" fillId="9" borderId="1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6" xfId="0" applyFont="1" applyFill="1" applyBorder="1" applyAlignment="1">
      <alignment horizontal="center" vertical="center" wrapText="1"/>
    </xf>
  </cellXfs>
  <cellStyles count="4">
    <cellStyle name="Comma" xfId="2" builtinId="3"/>
    <cellStyle name="Normal" xfId="0" builtinId="0"/>
    <cellStyle name="Normal 2" xfId="3" xr:uid="{7E497BB0-EA35-41AE-B86C-71FE1A2F8F01}"/>
    <cellStyle name="Percent" xfId="1" builtinId="5"/>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CADAE8"/>
      <color rgb="FF29475F"/>
      <color rgb="FF6293BB"/>
      <color rgb="FF0033CC"/>
      <color rgb="FFCCFF99"/>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0" fmlaLink="'3. Z-Score Calc'!$D$77" fmlaRange="'3. Z-Score Calc'!$B$77:$B$79"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19050</xdr:colOff>
      <xdr:row>1</xdr:row>
      <xdr:rowOff>10875</xdr:rowOff>
    </xdr:to>
    <xdr:pic>
      <xdr:nvPicPr>
        <xdr:cNvPr id="4" name="Picture 3" descr="Excel Header.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47650" y="0"/>
          <a:ext cx="7943850" cy="72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3</xdr:col>
          <xdr:colOff>0</xdr:colOff>
          <xdr:row>15</xdr:row>
          <xdr:rowOff>6350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CB9EA-B995-40F4-B94D-13D5B9E2E4D6}">
  <sheetPr>
    <pageSetUpPr autoPageBreaks="0"/>
  </sheetPr>
  <dimension ref="B1:N4"/>
  <sheetViews>
    <sheetView showGridLines="0" tabSelected="1" zoomScaleNormal="100" workbookViewId="0"/>
  </sheetViews>
  <sheetFormatPr defaultRowHeight="14.5" x14ac:dyDescent="0.35"/>
  <cols>
    <col min="1" max="1" width="2.81640625" customWidth="1"/>
  </cols>
  <sheetData>
    <row r="1" spans="2:14" ht="56.25" customHeight="1" x14ac:dyDescent="0.35"/>
    <row r="2" spans="2:14" ht="30" customHeight="1" x14ac:dyDescent="0.35">
      <c r="B2" s="173" t="s">
        <v>67</v>
      </c>
      <c r="C2" s="173"/>
      <c r="D2" s="173"/>
      <c r="E2" s="173"/>
      <c r="F2" s="173"/>
      <c r="G2" s="173"/>
      <c r="H2" s="173"/>
      <c r="I2" s="173"/>
      <c r="J2" s="173"/>
      <c r="K2" s="173"/>
      <c r="L2" s="173"/>
      <c r="M2" s="173"/>
      <c r="N2" s="173"/>
    </row>
    <row r="3" spans="2:14" ht="306" customHeight="1" x14ac:dyDescent="0.35">
      <c r="B3" s="174" t="s">
        <v>140</v>
      </c>
      <c r="C3" s="175"/>
      <c r="D3" s="175"/>
      <c r="E3" s="175"/>
      <c r="F3" s="175"/>
      <c r="G3" s="175"/>
      <c r="H3" s="175"/>
      <c r="I3" s="175"/>
      <c r="J3" s="175"/>
      <c r="K3" s="175"/>
      <c r="L3" s="175"/>
      <c r="M3" s="175"/>
      <c r="N3" s="175"/>
    </row>
    <row r="4" spans="2:14" ht="69.75" customHeight="1" x14ac:dyDescent="0.35">
      <c r="B4" s="176" t="s">
        <v>66</v>
      </c>
      <c r="C4" s="176"/>
      <c r="D4" s="176"/>
      <c r="E4" s="176"/>
      <c r="F4" s="176"/>
      <c r="G4" s="176"/>
      <c r="H4" s="176"/>
      <c r="I4" s="176"/>
      <c r="J4" s="176"/>
      <c r="K4" s="176"/>
      <c r="L4" s="176"/>
      <c r="M4" s="176"/>
      <c r="N4" s="176"/>
    </row>
  </sheetData>
  <mergeCells count="3">
    <mergeCell ref="B2:N2"/>
    <mergeCell ref="B3:N3"/>
    <mergeCell ref="B4:N4"/>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EA42-31E0-4EF9-8623-A766717F2313}">
  <sheetPr>
    <pageSetUpPr autoPageBreaks="0"/>
  </sheetPr>
  <dimension ref="B1:H86"/>
  <sheetViews>
    <sheetView showGridLines="0" zoomScaleNormal="100" workbookViewId="0"/>
  </sheetViews>
  <sheetFormatPr defaultRowHeight="14.5" x14ac:dyDescent="0.35"/>
  <cols>
    <col min="1" max="1" width="2.6328125" customWidth="1"/>
    <col min="2" max="2" width="55" customWidth="1"/>
    <col min="3" max="3" width="64" customWidth="1"/>
    <col min="4" max="5" width="23.26953125" customWidth="1"/>
    <col min="6" max="7" width="20.7265625" customWidth="1"/>
    <col min="8" max="8" width="36.7265625" customWidth="1"/>
  </cols>
  <sheetData>
    <row r="1" spans="2:8" ht="15" thickBot="1" x14ac:dyDescent="0.4"/>
    <row r="2" spans="2:8" ht="33.5" customHeight="1" thickBot="1" x14ac:dyDescent="0.4">
      <c r="B2" s="186" t="s">
        <v>115</v>
      </c>
      <c r="C2" s="187"/>
      <c r="D2" s="187"/>
      <c r="E2" s="187"/>
      <c r="F2" s="187"/>
      <c r="G2" s="187"/>
      <c r="H2" s="188"/>
    </row>
    <row r="3" spans="2:8" ht="105.5" customHeight="1" thickBot="1" x14ac:dyDescent="0.4">
      <c r="B3" s="179" t="s">
        <v>141</v>
      </c>
      <c r="C3" s="180"/>
      <c r="D3" s="180"/>
      <c r="E3" s="180"/>
      <c r="F3" s="180"/>
      <c r="G3" s="180"/>
      <c r="H3" s="181"/>
    </row>
    <row r="4" spans="2:8" ht="15" customHeight="1" thickBot="1" x14ac:dyDescent="0.4">
      <c r="B4" s="121"/>
      <c r="C4" s="121"/>
      <c r="D4" s="121"/>
      <c r="E4" s="121"/>
      <c r="F4" s="121"/>
      <c r="G4" s="121"/>
      <c r="H4" s="121"/>
    </row>
    <row r="5" spans="2:8" ht="28.5" customHeight="1" thickBot="1" x14ac:dyDescent="0.4">
      <c r="B5" s="177" t="s">
        <v>44</v>
      </c>
      <c r="C5" s="178"/>
      <c r="D5" s="121"/>
      <c r="E5" s="121"/>
      <c r="F5" s="121"/>
      <c r="G5" s="121"/>
      <c r="H5" s="121"/>
    </row>
    <row r="6" spans="2:8" ht="23.25" customHeight="1" thickBot="1" x14ac:dyDescent="0.4">
      <c r="B6" s="85" t="s">
        <v>34</v>
      </c>
      <c r="C6" s="122" t="s">
        <v>145</v>
      </c>
      <c r="D6" s="121"/>
      <c r="E6" s="121"/>
      <c r="F6" s="121"/>
      <c r="G6" s="121"/>
      <c r="H6" s="121"/>
    </row>
    <row r="7" spans="2:8" ht="23.25" customHeight="1" thickBot="1" x14ac:dyDescent="0.4">
      <c r="B7" s="85" t="s">
        <v>41</v>
      </c>
      <c r="C7" s="122" t="s">
        <v>33</v>
      </c>
      <c r="D7" s="121"/>
      <c r="E7" s="121"/>
      <c r="F7" s="121"/>
      <c r="G7" s="121"/>
      <c r="H7" s="121"/>
    </row>
    <row r="8" spans="2:8" ht="23.25" customHeight="1" thickBot="1" x14ac:dyDescent="0.4">
      <c r="B8" s="85" t="s">
        <v>42</v>
      </c>
      <c r="C8" s="122" t="s">
        <v>99</v>
      </c>
      <c r="D8" s="121"/>
      <c r="E8" s="121"/>
      <c r="F8" s="121"/>
      <c r="G8" s="121"/>
      <c r="H8" s="121"/>
    </row>
    <row r="9" spans="2:8" ht="23.25" customHeight="1" thickBot="1" x14ac:dyDescent="0.4">
      <c r="B9" s="85" t="s">
        <v>69</v>
      </c>
      <c r="C9" s="122" t="s">
        <v>32</v>
      </c>
      <c r="D9" s="121"/>
      <c r="E9" s="121"/>
      <c r="F9" s="121"/>
      <c r="G9" s="121"/>
      <c r="H9" s="121"/>
    </row>
    <row r="10" spans="2:8" ht="23.25" customHeight="1" thickBot="1" x14ac:dyDescent="0.4">
      <c r="B10" s="85" t="s">
        <v>70</v>
      </c>
      <c r="C10" s="122" t="s">
        <v>100</v>
      </c>
      <c r="D10" s="121"/>
      <c r="E10" s="121"/>
      <c r="F10" s="121"/>
      <c r="G10" s="121"/>
      <c r="H10" s="121"/>
    </row>
    <row r="11" spans="2:8" ht="23.25" customHeight="1" thickBot="1" x14ac:dyDescent="0.4">
      <c r="B11" s="85" t="s">
        <v>103</v>
      </c>
      <c r="C11" s="122" t="s">
        <v>68</v>
      </c>
      <c r="D11" s="121"/>
      <c r="E11" s="121"/>
      <c r="F11" s="121"/>
      <c r="G11" s="121"/>
      <c r="H11" s="121"/>
    </row>
    <row r="12" spans="2:8" ht="23.25" customHeight="1" thickBot="1" x14ac:dyDescent="0.4">
      <c r="B12" s="85" t="s">
        <v>102</v>
      </c>
      <c r="C12" s="122" t="s">
        <v>101</v>
      </c>
      <c r="D12" s="121"/>
      <c r="E12" s="121"/>
      <c r="F12" s="121"/>
      <c r="G12" s="121"/>
      <c r="H12" s="121"/>
    </row>
    <row r="13" spans="2:8" ht="30" customHeight="1" thickBot="1" x14ac:dyDescent="0.4">
      <c r="B13" s="121"/>
      <c r="C13" s="121"/>
      <c r="D13" s="121"/>
      <c r="E13" s="121"/>
      <c r="F13" s="121"/>
      <c r="G13" s="121"/>
      <c r="H13" s="121"/>
    </row>
    <row r="14" spans="2:8" ht="45" customHeight="1" thickBot="1" x14ac:dyDescent="0.4">
      <c r="B14" s="85" t="s">
        <v>35</v>
      </c>
      <c r="C14" s="85" t="s">
        <v>29</v>
      </c>
      <c r="D14" s="85" t="s">
        <v>30</v>
      </c>
      <c r="E14" s="86" t="str">
        <f>+$C$11</f>
        <v>FY 2021</v>
      </c>
      <c r="F14" s="86" t="str">
        <f>+$C$9</f>
        <v>FY 2022</v>
      </c>
      <c r="G14" s="86" t="str">
        <f>+$C$7</f>
        <v>FY 2023</v>
      </c>
      <c r="H14" s="85" t="s">
        <v>28</v>
      </c>
    </row>
    <row r="15" spans="2:8" ht="107" customHeight="1" x14ac:dyDescent="0.35">
      <c r="B15" s="123" t="s">
        <v>10</v>
      </c>
      <c r="C15" s="110" t="s">
        <v>146</v>
      </c>
      <c r="D15" s="112" t="s">
        <v>15</v>
      </c>
      <c r="E15" s="124">
        <v>21252000000</v>
      </c>
      <c r="F15" s="124">
        <v>26492000000</v>
      </c>
      <c r="G15" s="125">
        <v>31352000000</v>
      </c>
      <c r="H15" s="126"/>
    </row>
    <row r="16" spans="2:8" ht="79.5" customHeight="1" x14ac:dyDescent="0.35">
      <c r="B16" s="127" t="s">
        <v>39</v>
      </c>
      <c r="C16" s="107" t="s">
        <v>147</v>
      </c>
      <c r="D16" s="109"/>
      <c r="E16" s="124">
        <v>5438000000</v>
      </c>
      <c r="F16" s="128">
        <v>7026000000</v>
      </c>
      <c r="G16" s="129">
        <v>8360000000</v>
      </c>
      <c r="H16" s="130"/>
    </row>
    <row r="17" spans="2:8" ht="96" customHeight="1" x14ac:dyDescent="0.35">
      <c r="B17" s="127" t="s">
        <v>11</v>
      </c>
      <c r="C17" s="107" t="s">
        <v>148</v>
      </c>
      <c r="D17" s="107" t="s">
        <v>175</v>
      </c>
      <c r="E17" s="124">
        <v>15814000000</v>
      </c>
      <c r="F17" s="128">
        <v>19466000000</v>
      </c>
      <c r="G17" s="129">
        <v>22992000000</v>
      </c>
      <c r="H17" s="130"/>
    </row>
    <row r="18" spans="2:8" ht="69.5" customHeight="1" x14ac:dyDescent="0.35">
      <c r="B18" s="127" t="s">
        <v>11</v>
      </c>
      <c r="C18" s="107" t="s">
        <v>149</v>
      </c>
      <c r="D18" s="107" t="s">
        <v>175</v>
      </c>
      <c r="E18" s="124">
        <v>455000000</v>
      </c>
      <c r="F18" s="128">
        <v>548000000</v>
      </c>
      <c r="G18" s="129">
        <v>1030000000</v>
      </c>
      <c r="H18" s="130"/>
    </row>
    <row r="19" spans="2:8" ht="39.5" customHeight="1" x14ac:dyDescent="0.35">
      <c r="B19" s="127" t="s">
        <v>39</v>
      </c>
      <c r="C19" s="107" t="s">
        <v>150</v>
      </c>
      <c r="D19" s="131"/>
      <c r="E19" s="124">
        <v>126000000</v>
      </c>
      <c r="F19" s="128">
        <v>220000000</v>
      </c>
      <c r="G19" s="129">
        <v>287000000</v>
      </c>
      <c r="H19" s="130"/>
    </row>
    <row r="20" spans="2:8" ht="52" customHeight="1" thickBot="1" x14ac:dyDescent="0.4">
      <c r="B20" s="132" t="s">
        <v>11</v>
      </c>
      <c r="C20" s="133" t="s">
        <v>193</v>
      </c>
      <c r="D20" s="108" t="s">
        <v>15</v>
      </c>
      <c r="E20" s="154">
        <v>4072000000</v>
      </c>
      <c r="F20" s="134">
        <v>1444000000</v>
      </c>
      <c r="G20" s="135">
        <v>208000000</v>
      </c>
      <c r="H20" s="136"/>
    </row>
    <row r="21" spans="2:8" ht="29.25" customHeight="1" thickBot="1" x14ac:dyDescent="0.4">
      <c r="B21" s="121"/>
      <c r="C21" s="121"/>
      <c r="D21" s="121"/>
      <c r="E21" s="121"/>
      <c r="F21" s="121"/>
      <c r="G21" s="121"/>
      <c r="H21" s="121"/>
    </row>
    <row r="22" spans="2:8" ht="45" customHeight="1" thickBot="1" x14ac:dyDescent="0.4">
      <c r="B22" s="85" t="s">
        <v>36</v>
      </c>
      <c r="C22" s="85" t="s">
        <v>29</v>
      </c>
      <c r="D22" s="85" t="s">
        <v>30</v>
      </c>
      <c r="E22" s="86" t="str">
        <f>+$C$11</f>
        <v>FY 2021</v>
      </c>
      <c r="F22" s="86" t="str">
        <f>+$C$9</f>
        <v>FY 2022</v>
      </c>
      <c r="G22" s="86" t="str">
        <f>+$C$7</f>
        <v>FY 2023</v>
      </c>
      <c r="H22" s="85" t="s">
        <v>28</v>
      </c>
    </row>
    <row r="23" spans="2:8" ht="75" customHeight="1" x14ac:dyDescent="0.35">
      <c r="B23" s="137" t="s">
        <v>12</v>
      </c>
      <c r="C23" s="138" t="s">
        <v>151</v>
      </c>
      <c r="D23" s="139" t="s">
        <v>15</v>
      </c>
      <c r="E23" s="124">
        <v>6195000000</v>
      </c>
      <c r="F23" s="140">
        <v>5464000000</v>
      </c>
      <c r="G23" s="141">
        <v>7016000000</v>
      </c>
      <c r="H23" s="126"/>
    </row>
    <row r="24" spans="2:8" ht="76" customHeight="1" x14ac:dyDescent="0.35">
      <c r="B24" s="127" t="s">
        <v>12</v>
      </c>
      <c r="C24" s="107" t="s">
        <v>152</v>
      </c>
      <c r="D24" s="142" t="s">
        <v>15</v>
      </c>
      <c r="E24" s="124">
        <v>7786000000</v>
      </c>
      <c r="F24" s="128">
        <v>9739000000</v>
      </c>
      <c r="G24" s="129">
        <v>10755000000</v>
      </c>
      <c r="H24" s="130"/>
    </row>
    <row r="25" spans="2:8" ht="93" customHeight="1" x14ac:dyDescent="0.35">
      <c r="B25" s="127" t="s">
        <v>12</v>
      </c>
      <c r="C25" s="107" t="s">
        <v>153</v>
      </c>
      <c r="D25" s="142" t="s">
        <v>27</v>
      </c>
      <c r="E25" s="124">
        <v>0</v>
      </c>
      <c r="F25" s="128">
        <v>0</v>
      </c>
      <c r="G25" s="129">
        <v>0</v>
      </c>
      <c r="H25" s="130"/>
    </row>
    <row r="26" spans="2:8" ht="91" customHeight="1" x14ac:dyDescent="0.35">
      <c r="B26" s="127" t="s">
        <v>12</v>
      </c>
      <c r="C26" s="107" t="s">
        <v>170</v>
      </c>
      <c r="D26" s="142" t="s">
        <v>15</v>
      </c>
      <c r="E26" s="124">
        <v>21889000000</v>
      </c>
      <c r="F26" s="128">
        <v>22850000000</v>
      </c>
      <c r="G26" s="129">
        <v>26395000000</v>
      </c>
      <c r="H26" s="130"/>
    </row>
    <row r="27" spans="2:8" ht="93.5" customHeight="1" x14ac:dyDescent="0.35">
      <c r="B27" s="127" t="s">
        <v>12</v>
      </c>
      <c r="C27" s="107" t="s">
        <v>154</v>
      </c>
      <c r="D27" s="142" t="s">
        <v>15</v>
      </c>
      <c r="E27" s="124">
        <f>26318000000+4114000000</f>
        <v>30432000000</v>
      </c>
      <c r="F27" s="128">
        <f>47937000000+8978000000</f>
        <v>56915000000</v>
      </c>
      <c r="G27" s="129">
        <f>48568000000+7125000000</f>
        <v>55693000000</v>
      </c>
      <c r="H27" s="130"/>
    </row>
    <row r="28" spans="2:8" ht="75.5" customHeight="1" x14ac:dyDescent="0.35">
      <c r="B28" s="127" t="s">
        <v>12</v>
      </c>
      <c r="C28" s="107" t="s">
        <v>155</v>
      </c>
      <c r="D28" s="142" t="s">
        <v>15</v>
      </c>
      <c r="E28" s="124">
        <v>66301000000</v>
      </c>
      <c r="F28" s="128">
        <v>95209000000</v>
      </c>
      <c r="G28" s="129">
        <v>98849000000</v>
      </c>
      <c r="H28" s="130"/>
    </row>
    <row r="29" spans="2:8" ht="89" customHeight="1" x14ac:dyDescent="0.35">
      <c r="B29" s="127" t="s">
        <v>12</v>
      </c>
      <c r="C29" s="107" t="s">
        <v>156</v>
      </c>
      <c r="D29" s="142" t="s">
        <v>15</v>
      </c>
      <c r="E29" s="124">
        <v>55126000000</v>
      </c>
      <c r="F29" s="128">
        <v>66301000000</v>
      </c>
      <c r="G29" s="129">
        <v>95209000000</v>
      </c>
      <c r="H29" s="130"/>
    </row>
    <row r="30" spans="2:8" ht="89.5" customHeight="1" x14ac:dyDescent="0.35">
      <c r="B30" s="127" t="s">
        <v>13</v>
      </c>
      <c r="C30" s="107" t="s">
        <v>157</v>
      </c>
      <c r="D30" s="142" t="s">
        <v>27</v>
      </c>
      <c r="E30" s="124">
        <v>2620000000</v>
      </c>
      <c r="F30" s="128">
        <v>2960000000</v>
      </c>
      <c r="G30" s="129">
        <v>3886000000</v>
      </c>
      <c r="H30" s="130"/>
    </row>
    <row r="31" spans="2:8" ht="77" customHeight="1" x14ac:dyDescent="0.35">
      <c r="B31" s="127" t="s">
        <v>13</v>
      </c>
      <c r="C31" s="107" t="s">
        <v>169</v>
      </c>
      <c r="D31" s="142" t="s">
        <v>27</v>
      </c>
      <c r="E31" s="124">
        <f>4355000000-2620000000</f>
        <v>1735000000</v>
      </c>
      <c r="F31" s="128">
        <f>5475000000-2960000000</f>
        <v>2515000000</v>
      </c>
      <c r="G31" s="129">
        <f>6743000000-3886000000</f>
        <v>2857000000</v>
      </c>
      <c r="H31" s="130"/>
    </row>
    <row r="32" spans="2:8" ht="116.5" customHeight="1" x14ac:dyDescent="0.35">
      <c r="B32" s="127" t="s">
        <v>13</v>
      </c>
      <c r="C32" s="107" t="s">
        <v>158</v>
      </c>
      <c r="D32" s="142" t="s">
        <v>15</v>
      </c>
      <c r="E32" s="124">
        <v>12607000000</v>
      </c>
      <c r="F32" s="128">
        <v>15628000000</v>
      </c>
      <c r="G32" s="129">
        <v>17376000000</v>
      </c>
      <c r="H32" s="130"/>
    </row>
    <row r="33" spans="2:8" ht="119.5" customHeight="1" x14ac:dyDescent="0.35">
      <c r="B33" s="127" t="s">
        <v>13</v>
      </c>
      <c r="C33" s="107" t="s">
        <v>159</v>
      </c>
      <c r="D33" s="142" t="s">
        <v>27</v>
      </c>
      <c r="E33" s="124">
        <v>766000000</v>
      </c>
      <c r="F33" s="128">
        <f>4000000+686000000</f>
        <v>690000000</v>
      </c>
      <c r="G33" s="129">
        <f>1182000000+590000000</f>
        <v>1772000000</v>
      </c>
      <c r="H33" s="130"/>
    </row>
    <row r="34" spans="2:8" ht="88.5" customHeight="1" x14ac:dyDescent="0.35">
      <c r="B34" s="127" t="s">
        <v>13</v>
      </c>
      <c r="C34" s="107" t="s">
        <v>160</v>
      </c>
      <c r="D34" s="142" t="s">
        <v>27</v>
      </c>
      <c r="E34" s="124">
        <v>17728000000</v>
      </c>
      <c r="F34" s="128">
        <v>21788000000</v>
      </c>
      <c r="G34" s="129">
        <v>25891000000</v>
      </c>
      <c r="H34" s="130"/>
    </row>
    <row r="35" spans="2:8" ht="104" customHeight="1" x14ac:dyDescent="0.35">
      <c r="B35" s="127" t="s">
        <v>13</v>
      </c>
      <c r="C35" s="107" t="s">
        <v>161</v>
      </c>
      <c r="D35" s="142" t="s">
        <v>27</v>
      </c>
      <c r="E35" s="124">
        <v>2673000000</v>
      </c>
      <c r="F35" s="128">
        <v>10596000000</v>
      </c>
      <c r="G35" s="129">
        <f>9419000000+1182000000</f>
        <v>10601000000</v>
      </c>
      <c r="H35" s="130"/>
    </row>
    <row r="36" spans="2:8" ht="76" customHeight="1" x14ac:dyDescent="0.35">
      <c r="B36" s="127" t="s">
        <v>13</v>
      </c>
      <c r="C36" s="107" t="s">
        <v>162</v>
      </c>
      <c r="D36" s="142" t="s">
        <v>27</v>
      </c>
      <c r="E36" s="124">
        <v>24808000000</v>
      </c>
      <c r="F36" s="128">
        <v>37078000000</v>
      </c>
      <c r="G36" s="129">
        <v>40490000000</v>
      </c>
      <c r="H36" s="130"/>
    </row>
    <row r="37" spans="2:8" ht="89.5" customHeight="1" x14ac:dyDescent="0.35">
      <c r="B37" s="127" t="s">
        <v>43</v>
      </c>
      <c r="C37" s="107" t="s">
        <v>163</v>
      </c>
      <c r="D37" s="142"/>
      <c r="E37" s="124">
        <v>5933000000</v>
      </c>
      <c r="F37" s="128">
        <v>7377000000</v>
      </c>
      <c r="G37" s="129">
        <v>7585000000</v>
      </c>
      <c r="H37" s="130"/>
    </row>
    <row r="38" spans="2:8" ht="92.5" customHeight="1" x14ac:dyDescent="0.35">
      <c r="B38" s="143" t="s">
        <v>43</v>
      </c>
      <c r="C38" s="144" t="s">
        <v>164</v>
      </c>
      <c r="D38" s="145" t="s">
        <v>15</v>
      </c>
      <c r="E38" s="146">
        <v>41493000000</v>
      </c>
      <c r="F38" s="147">
        <v>58131000000</v>
      </c>
      <c r="G38" s="148">
        <v>58359000000</v>
      </c>
      <c r="H38" s="149"/>
    </row>
    <row r="39" spans="2:8" ht="72.5" customHeight="1" x14ac:dyDescent="0.35">
      <c r="B39" s="150" t="s">
        <v>43</v>
      </c>
      <c r="C39" s="107" t="s">
        <v>165</v>
      </c>
      <c r="D39" s="142"/>
      <c r="E39" s="128">
        <v>0</v>
      </c>
      <c r="F39" s="128">
        <v>0</v>
      </c>
      <c r="G39" s="128">
        <v>0</v>
      </c>
      <c r="H39" s="155"/>
    </row>
    <row r="40" spans="2:8" ht="65" customHeight="1" x14ac:dyDescent="0.35">
      <c r="B40" s="150" t="s">
        <v>43</v>
      </c>
      <c r="C40" s="107" t="s">
        <v>166</v>
      </c>
      <c r="D40" s="142"/>
      <c r="E40" s="128">
        <v>919000000</v>
      </c>
      <c r="F40" s="128">
        <v>989000000</v>
      </c>
      <c r="G40" s="128">
        <v>1089000000</v>
      </c>
      <c r="H40" s="155"/>
    </row>
    <row r="41" spans="2:8" ht="59" customHeight="1" x14ac:dyDescent="0.35">
      <c r="B41" s="150" t="s">
        <v>43</v>
      </c>
      <c r="C41" s="107" t="s">
        <v>167</v>
      </c>
      <c r="D41" s="142"/>
      <c r="E41" s="128">
        <v>0</v>
      </c>
      <c r="F41" s="128">
        <v>0</v>
      </c>
      <c r="G41" s="128">
        <v>4000000000</v>
      </c>
      <c r="H41" s="155"/>
    </row>
    <row r="42" spans="2:8" x14ac:dyDescent="0.35">
      <c r="B42" s="121"/>
      <c r="C42" s="121"/>
      <c r="D42" s="121"/>
      <c r="E42" s="121"/>
      <c r="F42" s="121"/>
      <c r="G42" s="121"/>
      <c r="H42" s="121"/>
    </row>
    <row r="43" spans="2:8" ht="30.75" customHeight="1" thickBot="1" x14ac:dyDescent="0.4">
      <c r="B43" s="121"/>
      <c r="C43" s="121"/>
      <c r="D43" s="121"/>
      <c r="E43" s="121"/>
      <c r="F43" s="121"/>
      <c r="G43" s="121"/>
      <c r="H43" s="121"/>
    </row>
    <row r="44" spans="2:8" ht="45" customHeight="1" thickBot="1" x14ac:dyDescent="0.4">
      <c r="B44" s="85" t="s">
        <v>37</v>
      </c>
      <c r="C44" s="85" t="s">
        <v>29</v>
      </c>
      <c r="D44" s="85" t="s">
        <v>30</v>
      </c>
      <c r="E44" s="86" t="str">
        <f>+$C$11</f>
        <v>FY 2021</v>
      </c>
      <c r="F44" s="86" t="str">
        <f>+$C$9</f>
        <v>FY 2022</v>
      </c>
      <c r="G44" s="151" t="str">
        <f>+$C$7</f>
        <v>FY 2023</v>
      </c>
      <c r="H44" s="85" t="s">
        <v>28</v>
      </c>
    </row>
    <row r="45" spans="2:8" ht="31.5" customHeight="1" x14ac:dyDescent="0.35">
      <c r="B45" s="123" t="s">
        <v>14</v>
      </c>
      <c r="C45" s="110" t="s">
        <v>171</v>
      </c>
      <c r="D45" s="152" t="s">
        <v>15</v>
      </c>
      <c r="E45" s="124">
        <v>4801000000</v>
      </c>
      <c r="F45" s="124">
        <v>6000000000</v>
      </c>
      <c r="G45" s="129">
        <v>7111000000</v>
      </c>
      <c r="H45" s="126"/>
    </row>
    <row r="46" spans="2:8" ht="31.5" customHeight="1" x14ac:dyDescent="0.35">
      <c r="B46" s="127" t="s">
        <v>14</v>
      </c>
      <c r="C46" s="107" t="s">
        <v>172</v>
      </c>
      <c r="D46" s="142" t="s">
        <v>15</v>
      </c>
      <c r="E46" s="124">
        <v>-3971000000</v>
      </c>
      <c r="F46" s="128">
        <v>-14536000000</v>
      </c>
      <c r="G46" s="129">
        <v>-1989000000</v>
      </c>
      <c r="H46" s="130"/>
    </row>
    <row r="47" spans="2:8" ht="31.5" customHeight="1" x14ac:dyDescent="0.35">
      <c r="B47" s="127" t="s">
        <v>14</v>
      </c>
      <c r="C47" s="107" t="s">
        <v>173</v>
      </c>
      <c r="D47" s="118" t="s">
        <v>175</v>
      </c>
      <c r="E47" s="124">
        <v>1194000000</v>
      </c>
      <c r="F47" s="128">
        <v>7838000000</v>
      </c>
      <c r="G47" s="129">
        <v>-3562000000</v>
      </c>
      <c r="H47" s="130"/>
    </row>
    <row r="48" spans="2:8" ht="42.5" thickBot="1" x14ac:dyDescent="0.4">
      <c r="B48" s="132" t="s">
        <v>14</v>
      </c>
      <c r="C48" s="133" t="s">
        <v>168</v>
      </c>
      <c r="D48" s="153" t="s">
        <v>15</v>
      </c>
      <c r="E48" s="124">
        <v>4801000000</v>
      </c>
      <c r="F48" s="134">
        <v>6000000000</v>
      </c>
      <c r="G48" s="135">
        <v>7111000000</v>
      </c>
      <c r="H48" s="136"/>
    </row>
    <row r="49" spans="2:8" ht="15" thickBot="1" x14ac:dyDescent="0.4">
      <c r="B49" s="121"/>
      <c r="C49" s="121"/>
      <c r="D49" s="121"/>
      <c r="E49" s="121"/>
      <c r="F49" s="121"/>
      <c r="G49" s="121"/>
      <c r="H49" s="121"/>
    </row>
    <row r="50" spans="2:8" ht="45" customHeight="1" thickBot="1" x14ac:dyDescent="0.4">
      <c r="B50" s="85" t="s">
        <v>139</v>
      </c>
      <c r="C50" s="85" t="s">
        <v>29</v>
      </c>
      <c r="D50" s="85" t="s">
        <v>30</v>
      </c>
      <c r="E50" s="86" t="str">
        <f>+$C$11</f>
        <v>FY 2021</v>
      </c>
      <c r="F50" s="86" t="str">
        <f>+$C$9</f>
        <v>FY 2022</v>
      </c>
      <c r="G50" s="156" t="str">
        <f>+$C$7</f>
        <v>FY 2023</v>
      </c>
      <c r="H50" s="85" t="s">
        <v>28</v>
      </c>
    </row>
    <row r="51" spans="2:8" ht="149.5" customHeight="1" thickBot="1" x14ac:dyDescent="0.4">
      <c r="B51" s="157" t="s">
        <v>14</v>
      </c>
      <c r="C51" s="111" t="s">
        <v>174</v>
      </c>
      <c r="D51" s="158" t="s">
        <v>15</v>
      </c>
      <c r="E51" s="154">
        <v>207000000000</v>
      </c>
      <c r="F51" s="154">
        <v>227000000000</v>
      </c>
      <c r="G51" s="154">
        <v>167970000000</v>
      </c>
      <c r="H51" s="159"/>
    </row>
    <row r="52" spans="2:8" x14ac:dyDescent="0.35">
      <c r="B52" s="5"/>
      <c r="C52" s="5"/>
      <c r="D52" s="5"/>
      <c r="E52" s="5"/>
      <c r="F52" s="5"/>
      <c r="G52" s="5"/>
      <c r="H52" s="5"/>
    </row>
    <row r="53" spans="2:8" x14ac:dyDescent="0.35">
      <c r="B53" s="5"/>
      <c r="C53" s="5"/>
      <c r="D53" s="5"/>
      <c r="E53" s="5"/>
      <c r="F53" s="5"/>
      <c r="G53" s="5"/>
      <c r="H53" s="5"/>
    </row>
    <row r="54" spans="2:8" x14ac:dyDescent="0.35">
      <c r="B54" s="5"/>
      <c r="C54" s="5"/>
      <c r="D54" s="5"/>
      <c r="E54" s="5"/>
      <c r="F54" s="5"/>
      <c r="G54" s="5"/>
      <c r="H54" s="5"/>
    </row>
    <row r="55" spans="2:8" x14ac:dyDescent="0.35">
      <c r="B55" s="5"/>
      <c r="C55" s="5"/>
      <c r="D55" s="5"/>
      <c r="E55" s="5"/>
      <c r="F55" s="5"/>
      <c r="G55" s="5"/>
      <c r="H55" s="5"/>
    </row>
    <row r="56" spans="2:8" x14ac:dyDescent="0.35">
      <c r="B56" s="5"/>
      <c r="C56" s="5"/>
      <c r="D56" s="5"/>
      <c r="E56" s="5"/>
      <c r="F56" s="5"/>
      <c r="G56" s="5"/>
      <c r="H56" s="5"/>
    </row>
    <row r="57" spans="2:8" x14ac:dyDescent="0.35">
      <c r="B57" s="5"/>
      <c r="C57" s="5"/>
      <c r="D57" s="5"/>
      <c r="E57" s="5"/>
      <c r="F57" s="5"/>
      <c r="G57" s="5"/>
      <c r="H57" s="5"/>
    </row>
    <row r="58" spans="2:8" x14ac:dyDescent="0.35">
      <c r="B58" s="5"/>
      <c r="C58" s="5"/>
      <c r="D58" s="5"/>
      <c r="E58" s="5"/>
      <c r="F58" s="5"/>
      <c r="G58" s="5"/>
      <c r="H58" s="5"/>
    </row>
    <row r="59" spans="2:8" x14ac:dyDescent="0.35">
      <c r="B59" s="5"/>
      <c r="C59" s="5"/>
      <c r="D59" s="5"/>
      <c r="E59" s="5"/>
      <c r="F59" s="5"/>
      <c r="G59" s="5"/>
      <c r="H59" s="5"/>
    </row>
    <row r="60" spans="2:8" x14ac:dyDescent="0.35">
      <c r="B60" s="5"/>
      <c r="C60" s="5"/>
      <c r="D60" s="5"/>
      <c r="E60" s="5"/>
      <c r="F60" s="5"/>
      <c r="G60" s="5"/>
      <c r="H60" s="5"/>
    </row>
    <row r="61" spans="2:8" x14ac:dyDescent="0.35">
      <c r="B61" s="5"/>
      <c r="C61" s="5"/>
      <c r="D61" s="5"/>
      <c r="E61" s="5"/>
      <c r="F61" s="5"/>
      <c r="G61" s="5"/>
      <c r="H61" s="5"/>
    </row>
    <row r="62" spans="2:8" x14ac:dyDescent="0.35">
      <c r="B62" s="5"/>
      <c r="C62" s="5"/>
      <c r="D62" s="5"/>
      <c r="E62" s="5"/>
      <c r="F62" s="5"/>
      <c r="G62" s="5"/>
      <c r="H62" s="5"/>
    </row>
    <row r="63" spans="2:8" x14ac:dyDescent="0.35">
      <c r="B63" s="5"/>
      <c r="C63" s="5"/>
      <c r="D63" s="5"/>
      <c r="E63" s="5"/>
      <c r="F63" s="5"/>
      <c r="G63" s="5"/>
      <c r="H63" s="5"/>
    </row>
    <row r="64" spans="2:8" x14ac:dyDescent="0.35">
      <c r="B64" s="5"/>
      <c r="C64" s="5"/>
      <c r="D64" s="5"/>
      <c r="E64" s="5"/>
      <c r="F64" s="5"/>
      <c r="G64" s="5"/>
      <c r="H64" s="5"/>
    </row>
    <row r="65" spans="2:8" x14ac:dyDescent="0.35">
      <c r="B65" s="5"/>
      <c r="C65" s="5"/>
      <c r="D65" s="5"/>
      <c r="E65" s="5"/>
      <c r="F65" s="5"/>
      <c r="G65" s="5"/>
      <c r="H65" s="5"/>
    </row>
    <row r="66" spans="2:8" x14ac:dyDescent="0.35">
      <c r="B66" s="5"/>
      <c r="C66" s="5"/>
      <c r="D66" s="5"/>
      <c r="E66" s="5"/>
      <c r="F66" s="5"/>
      <c r="G66" s="5"/>
      <c r="H66" s="5"/>
    </row>
    <row r="67" spans="2:8" x14ac:dyDescent="0.35">
      <c r="B67" s="5"/>
      <c r="C67" s="5"/>
      <c r="D67" s="5"/>
      <c r="E67" s="5"/>
      <c r="F67" s="5"/>
      <c r="G67" s="5"/>
      <c r="H67" s="5"/>
    </row>
    <row r="68" spans="2:8" x14ac:dyDescent="0.35">
      <c r="B68" s="5"/>
      <c r="C68" s="5"/>
      <c r="D68" s="5"/>
      <c r="E68" s="5"/>
      <c r="F68" s="5"/>
      <c r="G68" s="5"/>
      <c r="H68" s="5"/>
    </row>
    <row r="69" spans="2:8" x14ac:dyDescent="0.35">
      <c r="B69" s="5"/>
      <c r="C69" s="5"/>
      <c r="D69" s="5"/>
      <c r="E69" s="5"/>
      <c r="F69" s="5"/>
      <c r="G69" s="5"/>
      <c r="H69" s="5"/>
    </row>
    <row r="70" spans="2:8" x14ac:dyDescent="0.35">
      <c r="B70" s="5"/>
      <c r="C70" s="5"/>
      <c r="D70" s="5"/>
      <c r="E70" s="5"/>
      <c r="F70" s="5"/>
      <c r="G70" s="5"/>
      <c r="H70" s="5"/>
    </row>
    <row r="71" spans="2:8" x14ac:dyDescent="0.35">
      <c r="B71" s="5"/>
      <c r="C71" s="5"/>
      <c r="D71" s="5"/>
      <c r="E71" s="5"/>
      <c r="F71" s="5"/>
      <c r="G71" s="5"/>
      <c r="H71" s="5"/>
    </row>
    <row r="72" spans="2:8" x14ac:dyDescent="0.35">
      <c r="B72" s="5"/>
      <c r="C72" s="5"/>
      <c r="D72" s="5"/>
      <c r="E72" s="5"/>
      <c r="F72" s="5"/>
      <c r="G72" s="5"/>
      <c r="H72" s="5"/>
    </row>
    <row r="73" spans="2:8" x14ac:dyDescent="0.35">
      <c r="B73" s="5"/>
      <c r="C73" s="5"/>
      <c r="D73" s="5"/>
      <c r="E73" s="5"/>
      <c r="F73" s="5"/>
      <c r="G73" s="5"/>
      <c r="H73" s="5"/>
    </row>
    <row r="74" spans="2:8" x14ac:dyDescent="0.35">
      <c r="B74" s="5"/>
      <c r="C74" s="5"/>
      <c r="D74" s="5"/>
      <c r="E74" s="5"/>
      <c r="F74" s="5"/>
      <c r="G74" s="5"/>
      <c r="H74" s="5"/>
    </row>
    <row r="75" spans="2:8" x14ac:dyDescent="0.35">
      <c r="B75" s="5"/>
      <c r="C75" s="5"/>
      <c r="D75" s="5"/>
      <c r="E75" s="5"/>
      <c r="F75" s="5"/>
      <c r="G75" s="5"/>
      <c r="H75" s="5"/>
    </row>
    <row r="76" spans="2:8" x14ac:dyDescent="0.35">
      <c r="B76" s="5"/>
      <c r="C76" s="5"/>
      <c r="D76" s="5"/>
      <c r="E76" s="5"/>
      <c r="F76" s="5"/>
      <c r="G76" s="5"/>
      <c r="H76" s="5"/>
    </row>
    <row r="77" spans="2:8" x14ac:dyDescent="0.35">
      <c r="B77" s="5"/>
      <c r="C77" s="5"/>
      <c r="D77" s="5"/>
      <c r="E77" s="5"/>
      <c r="F77" s="5"/>
      <c r="G77" s="5"/>
      <c r="H77" s="5"/>
    </row>
    <row r="78" spans="2:8" x14ac:dyDescent="0.35">
      <c r="B78" s="5"/>
      <c r="C78" s="5"/>
      <c r="D78" s="5"/>
      <c r="E78" s="5"/>
      <c r="F78" s="5"/>
      <c r="G78" s="5"/>
      <c r="H78" s="5"/>
    </row>
    <row r="79" spans="2:8" x14ac:dyDescent="0.35">
      <c r="B79" s="5"/>
      <c r="C79" s="5"/>
      <c r="D79" s="5"/>
      <c r="E79" s="5"/>
      <c r="F79" s="5"/>
      <c r="G79" s="5"/>
      <c r="H79" s="5"/>
    </row>
    <row r="80" spans="2:8" x14ac:dyDescent="0.35">
      <c r="B80" s="5"/>
      <c r="C80" s="5"/>
      <c r="D80" s="5"/>
      <c r="E80" s="5"/>
      <c r="F80" s="5"/>
      <c r="G80" s="5"/>
      <c r="H80" s="5"/>
    </row>
    <row r="81" spans="2:8" x14ac:dyDescent="0.35">
      <c r="B81" s="5"/>
      <c r="C81" s="5"/>
      <c r="D81" s="5"/>
      <c r="E81" s="5"/>
      <c r="F81" s="5"/>
      <c r="G81" s="5"/>
      <c r="H81" s="5"/>
    </row>
    <row r="82" spans="2:8" x14ac:dyDescent="0.35">
      <c r="B82" s="5"/>
      <c r="C82" s="5"/>
      <c r="D82" s="5"/>
      <c r="E82" s="5"/>
      <c r="F82" s="5"/>
      <c r="G82" s="5"/>
      <c r="H82" s="5"/>
    </row>
    <row r="83" spans="2:8" x14ac:dyDescent="0.35">
      <c r="B83" s="5"/>
      <c r="C83" s="5"/>
      <c r="D83" s="5"/>
      <c r="E83" s="5"/>
      <c r="F83" s="5"/>
      <c r="G83" s="5"/>
      <c r="H83" s="5"/>
    </row>
    <row r="84" spans="2:8" x14ac:dyDescent="0.35">
      <c r="B84" s="5"/>
      <c r="C84" s="5"/>
      <c r="D84" s="5"/>
      <c r="E84" s="5"/>
      <c r="F84" s="5"/>
      <c r="G84" s="5"/>
      <c r="H84" s="5"/>
    </row>
    <row r="85" spans="2:8" x14ac:dyDescent="0.35">
      <c r="B85" s="5"/>
      <c r="C85" s="5"/>
      <c r="D85" s="5"/>
      <c r="E85" s="5"/>
      <c r="F85" s="5"/>
      <c r="G85" s="5"/>
      <c r="H85" s="5"/>
    </row>
    <row r="86" spans="2:8" x14ac:dyDescent="0.35">
      <c r="B86" s="5"/>
      <c r="C86" s="5"/>
      <c r="D86" s="5"/>
      <c r="E86" s="5"/>
      <c r="F86" s="5"/>
      <c r="G86" s="5"/>
      <c r="H86" s="5"/>
    </row>
  </sheetData>
  <mergeCells count="3">
    <mergeCell ref="B5:C5"/>
    <mergeCell ref="B2:H2"/>
    <mergeCell ref="B3:H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7A08-C415-460F-A057-A616774C1874}">
  <sheetPr>
    <pageSetUpPr autoPageBreaks="0"/>
  </sheetPr>
  <dimension ref="B1:J46"/>
  <sheetViews>
    <sheetView showGridLines="0" zoomScaleNormal="100" workbookViewId="0"/>
  </sheetViews>
  <sheetFormatPr defaultRowHeight="14.5" x14ac:dyDescent="0.35"/>
  <cols>
    <col min="1" max="1" width="2.6328125" customWidth="1"/>
    <col min="2" max="2" width="43.81640625" customWidth="1"/>
    <col min="3" max="3" width="36" customWidth="1"/>
    <col min="4" max="5" width="18.54296875" customWidth="1"/>
    <col min="6" max="6" width="20.54296875" customWidth="1"/>
    <col min="7" max="7" width="20.7265625" customWidth="1"/>
    <col min="8" max="8" width="41.54296875" customWidth="1"/>
    <col min="9" max="9" width="36.54296875" customWidth="1"/>
  </cols>
  <sheetData>
    <row r="1" spans="2:10" ht="15" thickBot="1" x14ac:dyDescent="0.4"/>
    <row r="2" spans="2:10" ht="33.5" customHeight="1" thickBot="1" x14ac:dyDescent="0.4">
      <c r="B2" s="186" t="s">
        <v>116</v>
      </c>
      <c r="C2" s="187"/>
      <c r="D2" s="187"/>
      <c r="E2" s="187"/>
      <c r="F2" s="187"/>
      <c r="G2" s="187"/>
      <c r="H2" s="188"/>
    </row>
    <row r="3" spans="2:10" ht="90" customHeight="1" thickBot="1" x14ac:dyDescent="0.4">
      <c r="B3" s="189" t="s">
        <v>142</v>
      </c>
      <c r="C3" s="190"/>
      <c r="D3" s="190"/>
      <c r="E3" s="190"/>
      <c r="F3" s="190"/>
      <c r="G3" s="190"/>
      <c r="H3" s="191"/>
    </row>
    <row r="4" spans="2:10" ht="15" customHeight="1" thickBot="1" x14ac:dyDescent="0.4">
      <c r="B4" s="8"/>
      <c r="C4" s="8"/>
      <c r="D4" s="8"/>
      <c r="E4" s="8"/>
      <c r="F4" s="8"/>
      <c r="G4" s="34"/>
      <c r="H4" s="34"/>
    </row>
    <row r="5" spans="2:10" ht="30" customHeight="1" thickBot="1" x14ac:dyDescent="0.4">
      <c r="B5" s="177" t="s">
        <v>134</v>
      </c>
      <c r="C5" s="182"/>
      <c r="D5" s="182"/>
      <c r="E5" s="182"/>
      <c r="F5" s="182"/>
      <c r="G5" s="182"/>
      <c r="H5" s="178"/>
    </row>
    <row r="6" spans="2:10" ht="45" customHeight="1" thickBot="1" x14ac:dyDescent="0.4">
      <c r="B6" s="183" t="s">
        <v>60</v>
      </c>
      <c r="C6" s="184"/>
      <c r="D6" s="184"/>
      <c r="E6" s="184"/>
      <c r="F6" s="184"/>
      <c r="G6" s="184"/>
      <c r="H6" s="185"/>
    </row>
    <row r="7" spans="2:10" ht="33" customHeight="1" thickBot="1" x14ac:dyDescent="0.4">
      <c r="B7" s="85" t="s">
        <v>62</v>
      </c>
      <c r="C7" s="85" t="s">
        <v>19</v>
      </c>
      <c r="D7" s="105" t="s">
        <v>16</v>
      </c>
      <c r="E7" s="86" t="str">
        <f>+'1. Input'!C11</f>
        <v>FY 2021</v>
      </c>
      <c r="F7" s="86" t="str">
        <f>+'1. Input'!C9</f>
        <v>FY 2022</v>
      </c>
      <c r="G7" s="86" t="str">
        <f>+'1. Input'!C7</f>
        <v>FY 2023</v>
      </c>
      <c r="H7" s="85" t="s">
        <v>28</v>
      </c>
    </row>
    <row r="8" spans="2:10" ht="60.5" customHeight="1" x14ac:dyDescent="0.35">
      <c r="B8" s="119" t="s">
        <v>186</v>
      </c>
      <c r="C8" s="112" t="s">
        <v>131</v>
      </c>
      <c r="D8" s="87" t="s">
        <v>18</v>
      </c>
      <c r="E8" s="160">
        <f>IFERROR('1. Input'!E26/'1. Input'!E34,"N/A")</f>
        <v>1.2347134476534296</v>
      </c>
      <c r="F8" s="160">
        <f>IFERROR('1. Input'!F26/'1. Input'!F34,"N/A")</f>
        <v>1.04874242702405</v>
      </c>
      <c r="G8" s="160">
        <f>IFERROR('1. Input'!G26/'1. Input'!G34,"N/A")</f>
        <v>1.0194662237843266</v>
      </c>
      <c r="H8" s="88"/>
      <c r="I8" s="4"/>
    </row>
    <row r="9" spans="2:10" ht="91" customHeight="1" x14ac:dyDescent="0.35">
      <c r="B9" s="89" t="s">
        <v>176</v>
      </c>
      <c r="C9" s="90" t="s">
        <v>45</v>
      </c>
      <c r="D9" s="91" t="s">
        <v>15</v>
      </c>
      <c r="E9" s="161">
        <f>IFERROR( '1. Input'!E26-'1. Input'!E34,"N/A")</f>
        <v>4161000000</v>
      </c>
      <c r="F9" s="161">
        <f>IFERROR( '1. Input'!F26-'1. Input'!F34,"N/A")</f>
        <v>1062000000</v>
      </c>
      <c r="G9" s="161">
        <f>IFERROR( '1. Input'!G26-'1. Input'!G34,"N/A")</f>
        <v>504000000</v>
      </c>
      <c r="H9" s="88"/>
      <c r="I9" s="4"/>
      <c r="J9" s="170"/>
    </row>
    <row r="10" spans="2:10" ht="74.5" customHeight="1" x14ac:dyDescent="0.35">
      <c r="B10" s="117" t="s">
        <v>187</v>
      </c>
      <c r="C10" s="109" t="s">
        <v>130</v>
      </c>
      <c r="D10" s="91" t="s">
        <v>17</v>
      </c>
      <c r="E10" s="162">
        <f>IFERROR('1. Input'!E15/'1. Input'!E24,"N/A")</f>
        <v>2.7295145132288723</v>
      </c>
      <c r="F10" s="162">
        <f>IFERROR('1. Input'!F15/'1. Input'!F24,"N/A")</f>
        <v>2.7201971454974845</v>
      </c>
      <c r="G10" s="162">
        <f>IFERROR('1. Input'!G15/'1. Input'!G24,"N/A")</f>
        <v>2.9151092515109251</v>
      </c>
      <c r="H10" s="92"/>
      <c r="I10" s="4"/>
      <c r="J10" s="170"/>
    </row>
    <row r="11" spans="2:10" ht="77.5" customHeight="1" x14ac:dyDescent="0.35">
      <c r="B11" s="117" t="s">
        <v>188</v>
      </c>
      <c r="C11" s="107" t="s">
        <v>129</v>
      </c>
      <c r="D11" s="93" t="s">
        <v>38</v>
      </c>
      <c r="E11" s="162">
        <f>IFERROR(365/('1. Input'!E15/'1. Input'!E24),"N/A")</f>
        <v>133.72341426689252</v>
      </c>
      <c r="F11" s="162">
        <f>IFERROR(365/('1. Input'!F15/'1. Input'!F24),"N/A")</f>
        <v>134.18145100407671</v>
      </c>
      <c r="G11" s="162">
        <f>IFERROR(365/('1. Input'!G15/'1. Input'!G24),"N/A")</f>
        <v>125.20971548864506</v>
      </c>
      <c r="H11" s="92"/>
      <c r="I11" s="4"/>
    </row>
    <row r="12" spans="2:10" ht="77" customHeight="1" x14ac:dyDescent="0.35">
      <c r="B12" s="117" t="s">
        <v>197</v>
      </c>
      <c r="C12" s="109" t="s">
        <v>128</v>
      </c>
      <c r="D12" s="118" t="s">
        <v>190</v>
      </c>
      <c r="E12" s="93" t="str">
        <f>IFERROR('1. Input'!E15/'1. Input'!E25,"N/A")</f>
        <v>N/A</v>
      </c>
      <c r="F12" s="93" t="str">
        <f>IFERROR('1. Input'!F15/'1. Input'!F25,"N/A")</f>
        <v>N/A</v>
      </c>
      <c r="G12" s="93" t="str">
        <f>IFERROR('1. Input'!G15/'1. Input'!G25,"N/A")</f>
        <v>N/A</v>
      </c>
      <c r="H12" s="94"/>
      <c r="I12" s="4"/>
    </row>
    <row r="13" spans="2:10" ht="50.5" customHeight="1" x14ac:dyDescent="0.35">
      <c r="B13" s="117" t="s">
        <v>177</v>
      </c>
      <c r="C13" s="109" t="s">
        <v>126</v>
      </c>
      <c r="D13" s="142" t="s">
        <v>198</v>
      </c>
      <c r="E13" s="93">
        <f>IFERROR((('1. Input'!E25/'1. Input'!E16)*365), "N/A")</f>
        <v>0</v>
      </c>
      <c r="F13" s="93">
        <f>IFERROR((('1. Input'!F25/'1. Input'!F16)*365), "N/A")</f>
        <v>0</v>
      </c>
      <c r="G13" s="93">
        <f>IFERROR((('1. Input'!G25/'1. Input'!G16)*365), "N/A")</f>
        <v>0</v>
      </c>
      <c r="H13" s="94"/>
      <c r="I13" s="4"/>
    </row>
    <row r="14" spans="2:10" ht="96" customHeight="1" thickBot="1" x14ac:dyDescent="0.4">
      <c r="B14" s="120" t="s">
        <v>189</v>
      </c>
      <c r="C14" s="108" t="s">
        <v>125</v>
      </c>
      <c r="D14" s="230" t="s">
        <v>191</v>
      </c>
      <c r="E14" s="163">
        <f>IFERROR('1. Input'!E15/'2. Output'!E9,"N/A")</f>
        <v>5.1074260994953136</v>
      </c>
      <c r="F14" s="163">
        <f>IFERROR('1. Input'!F15/'2. Output'!F9,"N/A")</f>
        <v>24.945386064030131</v>
      </c>
      <c r="G14" s="163">
        <f>IFERROR('1. Input'!G15/'2. Output'!G9,"N/A")</f>
        <v>62.206349206349209</v>
      </c>
      <c r="H14" s="96"/>
      <c r="I14" s="4"/>
    </row>
    <row r="15" spans="2:10" ht="18" customHeight="1" thickBot="1" x14ac:dyDescent="0.4">
      <c r="B15" s="97"/>
      <c r="C15" s="34"/>
      <c r="D15" s="34"/>
      <c r="E15" s="34"/>
      <c r="F15" s="34"/>
      <c r="G15" s="34"/>
      <c r="H15" s="34"/>
    </row>
    <row r="16" spans="2:10" ht="30" customHeight="1" thickBot="1" x14ac:dyDescent="0.4">
      <c r="B16" s="177" t="s">
        <v>40</v>
      </c>
      <c r="C16" s="182"/>
      <c r="D16" s="182"/>
      <c r="E16" s="182"/>
      <c r="F16" s="182"/>
      <c r="G16" s="182"/>
      <c r="H16" s="178"/>
    </row>
    <row r="17" spans="2:9" ht="45" customHeight="1" thickBot="1" x14ac:dyDescent="0.4">
      <c r="B17" s="183" t="s">
        <v>61</v>
      </c>
      <c r="C17" s="184"/>
      <c r="D17" s="184"/>
      <c r="E17" s="184"/>
      <c r="F17" s="184"/>
      <c r="G17" s="184"/>
      <c r="H17" s="185"/>
    </row>
    <row r="18" spans="2:9" ht="33" customHeight="1" thickBot="1" x14ac:dyDescent="0.4">
      <c r="B18" s="85" t="s">
        <v>20</v>
      </c>
      <c r="C18" s="85" t="s">
        <v>19</v>
      </c>
      <c r="D18" s="105" t="s">
        <v>16</v>
      </c>
      <c r="E18" s="86" t="str">
        <f>+'1. Input'!C11</f>
        <v>FY 2021</v>
      </c>
      <c r="F18" s="86" t="str">
        <f>+'1. Input'!C9</f>
        <v>FY 2022</v>
      </c>
      <c r="G18" s="86" t="str">
        <f>+'1. Input'!C7</f>
        <v>FY 2023</v>
      </c>
      <c r="H18" s="85" t="s">
        <v>28</v>
      </c>
    </row>
    <row r="19" spans="2:9" ht="122.5" customHeight="1" x14ac:dyDescent="0.35">
      <c r="B19" s="98" t="s">
        <v>178</v>
      </c>
      <c r="C19" s="110" t="s">
        <v>124</v>
      </c>
      <c r="D19" s="110" t="s">
        <v>175</v>
      </c>
      <c r="E19" s="164">
        <f>IFERROR('1. Input'!E17/'1. Input'!E15,"N/A")</f>
        <v>0.74411820063993972</v>
      </c>
      <c r="F19" s="164">
        <f>IFERROR('1. Input'!F17/'1. Input'!F15,"N/A")</f>
        <v>0.7347878604861845</v>
      </c>
      <c r="G19" s="164">
        <f>IFERROR('1. Input'!G17/'1. Input'!G15,"N/A")</f>
        <v>0.73335034447563152</v>
      </c>
      <c r="H19" s="99"/>
    </row>
    <row r="20" spans="2:9" ht="131.5" customHeight="1" x14ac:dyDescent="0.35">
      <c r="B20" s="117" t="s">
        <v>179</v>
      </c>
      <c r="C20" s="107" t="s">
        <v>123</v>
      </c>
      <c r="D20" s="107" t="s">
        <v>175</v>
      </c>
      <c r="E20" s="164">
        <f>IFERROR('1. Input'!E18/'1. Input'!E15,"N/A")</f>
        <v>2.1409749670619236E-2</v>
      </c>
      <c r="F20" s="164">
        <f>IFERROR('1. Input'!F18/'1. Input'!F15,"N/A")</f>
        <v>2.0685489959232976E-2</v>
      </c>
      <c r="G20" s="164">
        <f>IFERROR('1. Input'!G18/'1. Input'!G15,"N/A")</f>
        <v>3.2852768563409032E-2</v>
      </c>
      <c r="H20" s="99"/>
      <c r="I20" s="7"/>
    </row>
    <row r="21" spans="2:9" ht="128.5" customHeight="1" thickBot="1" x14ac:dyDescent="0.4">
      <c r="B21" s="120" t="s">
        <v>192</v>
      </c>
      <c r="C21" s="133" t="s">
        <v>122</v>
      </c>
      <c r="D21" s="133" t="s">
        <v>175</v>
      </c>
      <c r="E21" s="171">
        <f>IFERROR('1. Input'!E20/'1. Input'!E15,"N/A")</f>
        <v>0.19160549595332205</v>
      </c>
      <c r="F21" s="171">
        <f>IFERROR('1. Input'!F20/'1. Input'!F15,"N/A")</f>
        <v>5.4507020987467916E-2</v>
      </c>
      <c r="G21" s="171">
        <f>IFERROR('1. Input'!G20/'1. Input'!G15,"N/A")</f>
        <v>6.6343454963000764E-3</v>
      </c>
      <c r="H21" s="172"/>
    </row>
    <row r="22" spans="2:9" ht="18" customHeight="1" thickBot="1" x14ac:dyDescent="0.4">
      <c r="B22" s="97"/>
      <c r="C22" s="34"/>
      <c r="D22" s="34"/>
      <c r="E22" s="34"/>
      <c r="F22" s="34"/>
      <c r="G22" s="34"/>
      <c r="H22" s="34"/>
    </row>
    <row r="23" spans="2:9" ht="30" customHeight="1" thickBot="1" x14ac:dyDescent="0.4">
      <c r="B23" s="177" t="s">
        <v>21</v>
      </c>
      <c r="C23" s="182"/>
      <c r="D23" s="182"/>
      <c r="E23" s="182"/>
      <c r="F23" s="182"/>
      <c r="G23" s="182"/>
      <c r="H23" s="178"/>
    </row>
    <row r="24" spans="2:9" ht="45" customHeight="1" thickBot="1" x14ac:dyDescent="0.4">
      <c r="B24" s="192" t="s">
        <v>22</v>
      </c>
      <c r="C24" s="193"/>
      <c r="D24" s="193"/>
      <c r="E24" s="193"/>
      <c r="F24" s="193"/>
      <c r="G24" s="193"/>
      <c r="H24" s="194"/>
    </row>
    <row r="25" spans="2:9" ht="33" customHeight="1" thickBot="1" x14ac:dyDescent="0.4">
      <c r="B25" s="85" t="s">
        <v>20</v>
      </c>
      <c r="C25" s="85" t="s">
        <v>19</v>
      </c>
      <c r="D25" s="105" t="s">
        <v>16</v>
      </c>
      <c r="E25" s="86" t="str">
        <f>+'1. Input'!C11</f>
        <v>FY 2021</v>
      </c>
      <c r="F25" s="86" t="str">
        <f>+'1. Input'!C9</f>
        <v>FY 2022</v>
      </c>
      <c r="G25" s="86" t="str">
        <f>+'1. Input'!C7</f>
        <v>FY 2023</v>
      </c>
      <c r="H25" s="85" t="s">
        <v>28</v>
      </c>
    </row>
    <row r="26" spans="2:9" ht="76" customHeight="1" thickBot="1" x14ac:dyDescent="0.4">
      <c r="B26" s="229" t="s">
        <v>180</v>
      </c>
      <c r="C26" s="111" t="s">
        <v>137</v>
      </c>
      <c r="D26" s="231" t="s">
        <v>194</v>
      </c>
      <c r="E26" s="165">
        <f>IFERROR(('1. Input'!E20+'1. Input'!E19)/'1. Input'!E19,"N/A")</f>
        <v>33.317460317460316</v>
      </c>
      <c r="F26" s="165">
        <f>IFERROR(('1. Input'!F20+'1. Input'!F19)/'1. Input'!F19,"N/A")</f>
        <v>7.5636363636363635</v>
      </c>
      <c r="G26" s="165">
        <f>IFERROR(('1. Input'!G20+'1. Input'!G19)/'1. Input'!G19,"N/A")</f>
        <v>1.7247386759581882</v>
      </c>
      <c r="H26" s="100"/>
    </row>
    <row r="27" spans="2:9" ht="18" customHeight="1" thickBot="1" x14ac:dyDescent="0.4">
      <c r="B27" s="97"/>
      <c r="C27" s="34"/>
      <c r="D27" s="34"/>
      <c r="E27" s="34"/>
      <c r="F27" s="34"/>
      <c r="G27" s="34"/>
      <c r="H27" s="34"/>
    </row>
    <row r="28" spans="2:9" ht="30" customHeight="1" thickBot="1" x14ac:dyDescent="0.4">
      <c r="B28" s="177" t="s">
        <v>23</v>
      </c>
      <c r="C28" s="182"/>
      <c r="D28" s="182"/>
      <c r="E28" s="182"/>
      <c r="F28" s="182"/>
      <c r="G28" s="182"/>
      <c r="H28" s="178"/>
    </row>
    <row r="29" spans="2:9" ht="45" customHeight="1" thickBot="1" x14ac:dyDescent="0.4">
      <c r="B29" s="192" t="s">
        <v>24</v>
      </c>
      <c r="C29" s="193"/>
      <c r="D29" s="193"/>
      <c r="E29" s="193"/>
      <c r="F29" s="193"/>
      <c r="G29" s="193"/>
      <c r="H29" s="194"/>
    </row>
    <row r="30" spans="2:9" ht="33" customHeight="1" thickBot="1" x14ac:dyDescent="0.4">
      <c r="B30" s="85" t="s">
        <v>20</v>
      </c>
      <c r="C30" s="85" t="s">
        <v>19</v>
      </c>
      <c r="D30" s="105" t="s">
        <v>16</v>
      </c>
      <c r="E30" s="86" t="str">
        <f>+'1. Input'!C11</f>
        <v>FY 2021</v>
      </c>
      <c r="F30" s="86" t="str">
        <f>+'1. Input'!C9</f>
        <v>FY 2022</v>
      </c>
      <c r="G30" s="86" t="str">
        <f>+'1. Input'!C7</f>
        <v>FY 2023</v>
      </c>
      <c r="H30" s="85" t="s">
        <v>28</v>
      </c>
      <c r="I30" s="4"/>
    </row>
    <row r="31" spans="2:9" ht="87" customHeight="1" x14ac:dyDescent="0.35">
      <c r="B31" s="119" t="s">
        <v>181</v>
      </c>
      <c r="C31" s="110" t="s">
        <v>121</v>
      </c>
      <c r="D31" s="232" t="s">
        <v>195</v>
      </c>
      <c r="E31" s="160">
        <f>IFERROR('1. Input'!E36/'1. Input'!E38,"N/A")</f>
        <v>0.597883980430434</v>
      </c>
      <c r="F31" s="160">
        <f>IFERROR('1. Input'!F36/'1. Input'!F38,"N/A")</f>
        <v>0.63783523421238242</v>
      </c>
      <c r="G31" s="160">
        <f>IFERROR('1. Input'!G36/'1. Input'!G38,"N/A")</f>
        <v>0.69380900974999571</v>
      </c>
      <c r="H31" s="99"/>
      <c r="I31" s="4"/>
    </row>
    <row r="32" spans="2:9" ht="73.5" customHeight="1" thickBot="1" x14ac:dyDescent="0.4">
      <c r="B32" s="120" t="s">
        <v>182</v>
      </c>
      <c r="C32" s="108" t="s">
        <v>120</v>
      </c>
      <c r="D32" s="153" t="s">
        <v>196</v>
      </c>
      <c r="E32" s="163">
        <f>IFERROR('1. Input'!E36/'1. Input'!E28,"N/A")</f>
        <v>0.37417233525889504</v>
      </c>
      <c r="F32" s="163">
        <f>IFERROR('1. Input'!F36/'1. Input'!F28,"N/A")</f>
        <v>0.3894379733008434</v>
      </c>
      <c r="G32" s="163">
        <f>IFERROR('1. Input'!G36/'1. Input'!G28,"N/A")</f>
        <v>0.40961466479175307</v>
      </c>
      <c r="H32" s="102"/>
    </row>
    <row r="33" spans="2:9" ht="18" customHeight="1" thickBot="1" x14ac:dyDescent="0.4">
      <c r="B33" s="103"/>
      <c r="C33" s="34"/>
      <c r="D33" s="34"/>
      <c r="E33" s="34"/>
      <c r="F33" s="34"/>
      <c r="G33" s="34"/>
      <c r="H33" s="34"/>
    </row>
    <row r="34" spans="2:9" ht="30" customHeight="1" thickBot="1" x14ac:dyDescent="0.4">
      <c r="B34" s="177" t="s">
        <v>25</v>
      </c>
      <c r="C34" s="182"/>
      <c r="D34" s="182"/>
      <c r="E34" s="182"/>
      <c r="F34" s="182"/>
      <c r="G34" s="182"/>
      <c r="H34" s="178"/>
    </row>
    <row r="35" spans="2:9" ht="45" customHeight="1" thickBot="1" x14ac:dyDescent="0.4">
      <c r="B35" s="192" t="s">
        <v>31</v>
      </c>
      <c r="C35" s="193"/>
      <c r="D35" s="193"/>
      <c r="E35" s="193"/>
      <c r="F35" s="193"/>
      <c r="G35" s="193"/>
      <c r="H35" s="194"/>
    </row>
    <row r="36" spans="2:9" ht="33" customHeight="1" thickBot="1" x14ac:dyDescent="0.4">
      <c r="B36" s="85" t="s">
        <v>20</v>
      </c>
      <c r="C36" s="85" t="s">
        <v>19</v>
      </c>
      <c r="D36" s="105" t="s">
        <v>16</v>
      </c>
      <c r="E36" s="86" t="str">
        <f>+'1. Input'!C11</f>
        <v>FY 2021</v>
      </c>
      <c r="F36" s="86" t="str">
        <f>+'1. Input'!C9</f>
        <v>FY 2022</v>
      </c>
      <c r="G36" s="86" t="str">
        <f>+'1. Input'!C7</f>
        <v>FY 2023</v>
      </c>
      <c r="H36" s="85" t="s">
        <v>28</v>
      </c>
      <c r="I36" s="4"/>
    </row>
    <row r="37" spans="2:9" ht="60" customHeight="1" x14ac:dyDescent="0.35">
      <c r="B37" s="119" t="s">
        <v>199</v>
      </c>
      <c r="C37" s="110" t="s">
        <v>119</v>
      </c>
      <c r="D37" s="87" t="s">
        <v>26</v>
      </c>
      <c r="E37" s="160">
        <f>IFERROR('1. Input'!E15/'1. Input'!E38,"N/A")</f>
        <v>0.51218277781794519</v>
      </c>
      <c r="F37" s="160">
        <f>IFERROR('1. Input'!F15/'1. Input'!F38,"N/A")</f>
        <v>0.45572930106139581</v>
      </c>
      <c r="G37" s="160">
        <f>IFERROR('1. Input'!G15/'1. Input'!G38,"N/A")</f>
        <v>0.53722647749276031</v>
      </c>
      <c r="H37" s="88"/>
      <c r="I37" s="4"/>
    </row>
    <row r="38" spans="2:9" ht="65.5" customHeight="1" x14ac:dyDescent="0.35">
      <c r="B38" s="117" t="s">
        <v>200</v>
      </c>
      <c r="C38" s="109" t="s">
        <v>118</v>
      </c>
      <c r="D38" s="93" t="s">
        <v>26</v>
      </c>
      <c r="E38" s="166">
        <f>IFERROR(('1. Input'!E20/'1. Input'!E38)*100%,"N/A")</f>
        <v>9.8137035162557534E-2</v>
      </c>
      <c r="F38" s="166">
        <f>IFERROR(('1. Input'!F20/'1. Input'!F38)*100%,"N/A")</f>
        <v>2.4840446577557584E-2</v>
      </c>
      <c r="G38" s="166">
        <f>IFERROR(('1. Input'!G20/'1. Input'!G38)*100%,"N/A")</f>
        <v>3.564146061447249E-3</v>
      </c>
      <c r="H38" s="92"/>
      <c r="I38" s="4"/>
    </row>
    <row r="39" spans="2:9" ht="77.5" customHeight="1" x14ac:dyDescent="0.35">
      <c r="B39" s="117" t="s">
        <v>183</v>
      </c>
      <c r="C39" s="107" t="s">
        <v>127</v>
      </c>
      <c r="D39" s="118" t="s">
        <v>26</v>
      </c>
      <c r="E39" s="166">
        <f>IFERROR('1. Input'!E15/(('1. Input'!E28+'1. Input'!E29)/2),"N/A")</f>
        <v>0.35003747107315508</v>
      </c>
      <c r="F39" s="166">
        <f>IFERROR('1. Input'!F15/(('1. Input'!F28+'1. Input'!F29)/2),"N/A")</f>
        <v>0.32805399046498668</v>
      </c>
      <c r="G39" s="166">
        <f>IFERROR('1. Input'!G15/(('1. Input'!G28+'1. Input'!G29)/2),"N/A")</f>
        <v>0.32311989199105423</v>
      </c>
      <c r="H39" s="94"/>
      <c r="I39" s="4"/>
    </row>
    <row r="40" spans="2:9" ht="47" customHeight="1" thickBot="1" x14ac:dyDescent="0.4">
      <c r="B40" s="120" t="s">
        <v>184</v>
      </c>
      <c r="C40" s="108" t="s">
        <v>117</v>
      </c>
      <c r="D40" s="95" t="s">
        <v>26</v>
      </c>
      <c r="E40" s="167">
        <f>IFERROR('1. Input'!E20/'1. Input'!E28,"N/A")</f>
        <v>6.1416871540399091E-2</v>
      </c>
      <c r="F40" s="167">
        <f>IFERROR('1. Input'!F20/'1. Input'!F28,"N/A")</f>
        <v>1.5166633406505687E-2</v>
      </c>
      <c r="G40" s="167">
        <f>IFERROR('1. Input'!G20/'1. Input'!G28,"N/A")</f>
        <v>2.104219567218687E-3</v>
      </c>
      <c r="H40" s="96"/>
    </row>
    <row r="41" spans="2:9" ht="18" customHeight="1" thickBot="1" x14ac:dyDescent="0.4">
      <c r="B41" s="34"/>
      <c r="C41" s="34"/>
      <c r="D41" s="34"/>
      <c r="E41" s="34"/>
      <c r="F41" s="34"/>
      <c r="G41" s="34"/>
      <c r="H41" s="34"/>
    </row>
    <row r="42" spans="2:9" ht="30" customHeight="1" thickBot="1" x14ac:dyDescent="0.4">
      <c r="B42" s="177" t="s">
        <v>135</v>
      </c>
      <c r="C42" s="182"/>
      <c r="D42" s="182"/>
      <c r="E42" s="182"/>
      <c r="F42" s="182"/>
      <c r="G42" s="182"/>
      <c r="H42" s="178"/>
    </row>
    <row r="43" spans="2:9" ht="45" customHeight="1" thickBot="1" x14ac:dyDescent="0.4">
      <c r="B43" s="192" t="s">
        <v>59</v>
      </c>
      <c r="C43" s="193"/>
      <c r="D43" s="193"/>
      <c r="E43" s="193"/>
      <c r="F43" s="193"/>
      <c r="G43" s="193"/>
      <c r="H43" s="194"/>
    </row>
    <row r="44" spans="2:9" ht="33" customHeight="1" thickBot="1" x14ac:dyDescent="0.4">
      <c r="B44" s="106" t="s">
        <v>62</v>
      </c>
      <c r="C44" s="106" t="s">
        <v>19</v>
      </c>
      <c r="D44" s="105" t="s">
        <v>16</v>
      </c>
      <c r="E44" s="86" t="str">
        <f>+'1. Input'!C11</f>
        <v>FY 2021</v>
      </c>
      <c r="F44" s="86" t="str">
        <f>+'1. Input'!C9</f>
        <v>FY 2022</v>
      </c>
      <c r="G44" s="86" t="str">
        <f>+'1. Input'!C7</f>
        <v>FY 2023</v>
      </c>
      <c r="H44" s="106" t="s">
        <v>28</v>
      </c>
    </row>
    <row r="45" spans="2:9" ht="63.5" customHeight="1" x14ac:dyDescent="0.35">
      <c r="B45" s="117" t="s">
        <v>185</v>
      </c>
      <c r="C45" s="107" t="s">
        <v>136</v>
      </c>
      <c r="D45" s="91" t="s">
        <v>15</v>
      </c>
      <c r="E45" s="168">
        <f>IFERROR('1. Input'!E28-'1. Input'!E27-'1. Input'!E36,"N/A")</f>
        <v>11061000000</v>
      </c>
      <c r="F45" s="168">
        <f>IFERROR('1. Input'!F28-'1. Input'!F27-'1. Input'!F36,"N/A")</f>
        <v>1216000000</v>
      </c>
      <c r="G45" s="168">
        <f>IFERROR('1. Input'!G28-'1. Input'!G27-'1. Input'!G36,"N/A")</f>
        <v>2666000000</v>
      </c>
      <c r="H45" s="92"/>
    </row>
    <row r="46" spans="2:9" ht="89" customHeight="1" thickBot="1" x14ac:dyDescent="0.4">
      <c r="B46" s="120" t="s">
        <v>201</v>
      </c>
      <c r="C46" s="104" t="s">
        <v>63</v>
      </c>
      <c r="D46" s="101" t="s">
        <v>15</v>
      </c>
      <c r="E46" s="169">
        <f>IFERROR('1. Input'!E28-'1. Input'!E27,"N/A")</f>
        <v>35869000000</v>
      </c>
      <c r="F46" s="169">
        <f>IFERROR('1. Input'!F28-'1. Input'!F27,"N/A")</f>
        <v>38294000000</v>
      </c>
      <c r="G46" s="169">
        <f>IFERROR('1. Input'!G28-'1. Input'!G27,"N/A")</f>
        <v>43156000000</v>
      </c>
      <c r="H46" s="96"/>
    </row>
  </sheetData>
  <mergeCells count="14">
    <mergeCell ref="B43:H43"/>
    <mergeCell ref="B17:H17"/>
    <mergeCell ref="B23:H23"/>
    <mergeCell ref="B28:H28"/>
    <mergeCell ref="B34:H34"/>
    <mergeCell ref="B24:H24"/>
    <mergeCell ref="B29:H29"/>
    <mergeCell ref="B35:H35"/>
    <mergeCell ref="B5:H5"/>
    <mergeCell ref="B6:H6"/>
    <mergeCell ref="B2:H2"/>
    <mergeCell ref="B16:H16"/>
    <mergeCell ref="B42:H42"/>
    <mergeCell ref="B3:H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O88"/>
  <sheetViews>
    <sheetView showGridLines="0" zoomScaleNormal="100" workbookViewId="0"/>
  </sheetViews>
  <sheetFormatPr defaultRowHeight="14.5" x14ac:dyDescent="0.35"/>
  <cols>
    <col min="1" max="1" width="2.81640625" customWidth="1"/>
    <col min="2" max="5" width="24.7265625" customWidth="1"/>
    <col min="6" max="13" width="20.7265625" customWidth="1"/>
    <col min="14" max="15" width="22" customWidth="1"/>
  </cols>
  <sheetData>
    <row r="1" spans="1:11" ht="15" customHeight="1" thickBot="1" x14ac:dyDescent="0.4">
      <c r="A1" s="34"/>
      <c r="B1" s="34"/>
      <c r="C1" s="34"/>
      <c r="D1" s="34"/>
      <c r="E1" s="34"/>
      <c r="F1" s="34"/>
      <c r="G1" s="34"/>
      <c r="H1" s="34"/>
      <c r="I1" s="34"/>
      <c r="J1" s="34"/>
      <c r="K1" s="34"/>
    </row>
    <row r="2" spans="1:11" ht="33.75" customHeight="1" thickBot="1" x14ac:dyDescent="0.4">
      <c r="A2" s="34"/>
      <c r="B2" s="186" t="s">
        <v>6</v>
      </c>
      <c r="C2" s="187"/>
      <c r="D2" s="187"/>
      <c r="E2" s="188"/>
      <c r="F2" s="9"/>
      <c r="G2" s="9"/>
      <c r="H2" s="9"/>
      <c r="I2" s="34"/>
      <c r="J2" s="34"/>
      <c r="K2" s="34"/>
    </row>
    <row r="3" spans="1:11" ht="151" customHeight="1" thickBot="1" x14ac:dyDescent="0.4">
      <c r="A3" s="34"/>
      <c r="B3" s="179" t="s">
        <v>143</v>
      </c>
      <c r="C3" s="212"/>
      <c r="D3" s="212"/>
      <c r="E3" s="213"/>
      <c r="F3" s="34"/>
      <c r="G3" s="34"/>
      <c r="H3" s="34"/>
      <c r="I3" s="34"/>
      <c r="J3" s="34"/>
      <c r="K3" s="34"/>
    </row>
    <row r="4" spans="1:11" x14ac:dyDescent="0.35">
      <c r="A4" s="34"/>
      <c r="B4" s="34"/>
      <c r="C4" s="34"/>
      <c r="D4" s="34"/>
      <c r="E4" s="34"/>
      <c r="F4" s="34"/>
      <c r="G4" s="34"/>
      <c r="H4" s="34"/>
      <c r="I4" s="34"/>
      <c r="J4" s="34"/>
      <c r="K4" s="34"/>
    </row>
    <row r="5" spans="1:11" ht="16" thickBot="1" x14ac:dyDescent="0.4">
      <c r="A5" s="34"/>
      <c r="B5" s="200" t="s">
        <v>114</v>
      </c>
      <c r="C5" s="200"/>
      <c r="D5" s="200"/>
      <c r="E5" s="200"/>
      <c r="F5" s="34"/>
      <c r="G5" s="34"/>
      <c r="H5" s="34"/>
      <c r="I5" s="34"/>
      <c r="J5" s="34"/>
      <c r="K5" s="34"/>
    </row>
    <row r="6" spans="1:11" ht="15" thickBot="1" x14ac:dyDescent="0.4">
      <c r="A6" s="34"/>
      <c r="B6" s="214" t="s">
        <v>34</v>
      </c>
      <c r="C6" s="215"/>
      <c r="D6" s="216" t="str">
        <f>+'1. Input'!C6</f>
        <v>Salesforce</v>
      </c>
      <c r="E6" s="217"/>
      <c r="F6" s="34"/>
      <c r="G6" s="34"/>
      <c r="H6" s="34"/>
      <c r="I6" s="34"/>
      <c r="J6" s="34"/>
      <c r="K6" s="34"/>
    </row>
    <row r="7" spans="1:11" ht="15" thickBot="1" x14ac:dyDescent="0.4">
      <c r="A7" s="34"/>
      <c r="B7" s="214" t="s">
        <v>41</v>
      </c>
      <c r="C7" s="215"/>
      <c r="D7" s="216" t="str">
        <f>+'1. Input'!C7</f>
        <v>FY 2023</v>
      </c>
      <c r="E7" s="217"/>
      <c r="F7" s="34"/>
      <c r="G7" s="34"/>
      <c r="H7" s="34"/>
      <c r="I7" s="34"/>
      <c r="J7" s="34"/>
      <c r="K7" s="34"/>
    </row>
    <row r="8" spans="1:11" ht="15" thickBot="1" x14ac:dyDescent="0.4">
      <c r="A8" s="34"/>
      <c r="B8" s="214" t="s">
        <v>42</v>
      </c>
      <c r="C8" s="215"/>
      <c r="D8" s="216" t="str">
        <f>+'1. Input'!C8</f>
        <v>February 1, 2022 - January 31, 2023</v>
      </c>
      <c r="E8" s="217"/>
      <c r="F8" s="34"/>
      <c r="G8" s="34"/>
      <c r="H8" s="34"/>
      <c r="I8" s="34"/>
      <c r="J8" s="34"/>
      <c r="K8" s="34"/>
    </row>
    <row r="9" spans="1:11" ht="15" thickBot="1" x14ac:dyDescent="0.4">
      <c r="A9" s="34"/>
      <c r="B9" s="214" t="s">
        <v>109</v>
      </c>
      <c r="C9" s="215"/>
      <c r="D9" s="216" t="str">
        <f>+'1. Input'!C9</f>
        <v>FY 2022</v>
      </c>
      <c r="E9" s="217"/>
      <c r="F9" s="34"/>
      <c r="G9" s="34"/>
      <c r="H9" s="34"/>
      <c r="I9" s="34"/>
      <c r="J9" s="34"/>
      <c r="K9" s="34"/>
    </row>
    <row r="10" spans="1:11" ht="15" thickBot="1" x14ac:dyDescent="0.4">
      <c r="A10" s="34"/>
      <c r="B10" s="214" t="s">
        <v>110</v>
      </c>
      <c r="C10" s="215"/>
      <c r="D10" s="216" t="str">
        <f>+'1. Input'!C10</f>
        <v>February 1, 2021 - January 31, 2022</v>
      </c>
      <c r="E10" s="217"/>
      <c r="F10" s="34"/>
      <c r="G10" s="34"/>
      <c r="H10" s="34"/>
      <c r="I10" s="34"/>
      <c r="J10" s="34"/>
      <c r="K10" s="34"/>
    </row>
    <row r="11" spans="1:11" ht="15" thickBot="1" x14ac:dyDescent="0.4">
      <c r="A11" s="34"/>
      <c r="B11" s="214" t="s">
        <v>111</v>
      </c>
      <c r="C11" s="215"/>
      <c r="D11" s="216" t="s">
        <v>68</v>
      </c>
      <c r="E11" s="217"/>
      <c r="F11" s="34"/>
      <c r="G11" s="34"/>
      <c r="H11" s="34"/>
      <c r="I11" s="34"/>
      <c r="J11" s="34"/>
      <c r="K11" s="34"/>
    </row>
    <row r="12" spans="1:11" ht="15" thickBot="1" x14ac:dyDescent="0.4">
      <c r="A12" s="34"/>
      <c r="B12" s="214" t="s">
        <v>112</v>
      </c>
      <c r="C12" s="215"/>
      <c r="D12" s="216" t="s">
        <v>101</v>
      </c>
      <c r="E12" s="217"/>
      <c r="F12" s="34"/>
      <c r="G12" s="34"/>
      <c r="H12" s="34"/>
      <c r="I12" s="34"/>
      <c r="J12" s="34"/>
      <c r="K12" s="34"/>
    </row>
    <row r="13" spans="1:11" ht="15" thickBot="1" x14ac:dyDescent="0.4">
      <c r="A13" s="34"/>
      <c r="B13" s="35"/>
      <c r="C13" s="35"/>
      <c r="D13" s="34"/>
      <c r="E13" s="34"/>
      <c r="F13" s="34"/>
      <c r="G13" s="34"/>
      <c r="H13" s="34"/>
      <c r="I13" s="34"/>
      <c r="J13" s="34"/>
      <c r="K13" s="34"/>
    </row>
    <row r="14" spans="1:11" ht="15" thickBot="1" x14ac:dyDescent="0.4">
      <c r="A14" s="34"/>
      <c r="B14" s="201" t="s">
        <v>7</v>
      </c>
      <c r="C14" s="202"/>
      <c r="D14" s="34"/>
      <c r="E14" s="34"/>
      <c r="F14" s="34"/>
      <c r="G14" s="34"/>
      <c r="H14" s="34"/>
      <c r="I14" s="34"/>
      <c r="J14" s="34"/>
      <c r="K14" s="34"/>
    </row>
    <row r="15" spans="1:11" ht="20.25" customHeight="1" thickBot="1" x14ac:dyDescent="0.4">
      <c r="A15" s="34"/>
      <c r="B15" s="36"/>
      <c r="C15" s="37"/>
      <c r="D15" s="34"/>
      <c r="E15" s="34"/>
      <c r="F15" s="34"/>
      <c r="G15" s="34"/>
      <c r="H15" s="34"/>
      <c r="I15" s="34"/>
      <c r="J15" s="34"/>
      <c r="K15" s="34"/>
    </row>
    <row r="16" spans="1:11" x14ac:dyDescent="0.35">
      <c r="A16" s="34"/>
      <c r="B16" s="37"/>
      <c r="C16" s="37"/>
      <c r="D16" s="34"/>
      <c r="E16" s="34"/>
      <c r="F16" s="34"/>
      <c r="G16" s="34"/>
      <c r="H16" s="34"/>
      <c r="I16" s="34"/>
      <c r="J16" s="34"/>
      <c r="K16" s="34"/>
    </row>
    <row r="17" spans="1:15" ht="18.5" thickBot="1" x14ac:dyDescent="0.45">
      <c r="A17" s="34"/>
      <c r="C17" s="38"/>
      <c r="D17" s="34"/>
      <c r="E17" s="34"/>
      <c r="H17" s="34"/>
      <c r="I17" s="37"/>
      <c r="J17" s="37"/>
      <c r="K17" s="37"/>
      <c r="L17" s="1"/>
      <c r="M17" s="1"/>
      <c r="N17" s="1"/>
      <c r="O17" s="1"/>
    </row>
    <row r="18" spans="1:15" ht="18.5" thickBot="1" x14ac:dyDescent="0.45">
      <c r="A18" s="34"/>
      <c r="B18" s="75" t="s">
        <v>113</v>
      </c>
      <c r="C18" s="65">
        <f>IF(B77=1,C56, IF(B77=2,C65,C74))</f>
        <v>3.9665268444483455</v>
      </c>
      <c r="D18" s="65">
        <f>IF(C77=1,D56, IF(C77=2,D65,D74))</f>
        <v>2.9405388562122177</v>
      </c>
      <c r="E18" s="65">
        <f>IF(D77=1,E56, IF(D77=2,E65,E74))</f>
        <v>4.7094728582592209</v>
      </c>
      <c r="H18" s="34"/>
      <c r="I18" s="37"/>
      <c r="J18" s="37"/>
      <c r="K18" s="37"/>
      <c r="L18" s="1"/>
      <c r="M18" s="1"/>
      <c r="N18" s="1"/>
      <c r="O18" s="1"/>
    </row>
    <row r="19" spans="1:15" ht="15" customHeight="1" thickBot="1" x14ac:dyDescent="0.4">
      <c r="A19" s="34"/>
      <c r="B19" s="76"/>
      <c r="C19" s="77" t="str">
        <f>+D11</f>
        <v>FY 2021</v>
      </c>
      <c r="D19" s="77" t="str">
        <f>+D9</f>
        <v>FY 2022</v>
      </c>
      <c r="E19" s="78" t="str">
        <f>+D7</f>
        <v>FY 2023</v>
      </c>
      <c r="H19" s="34"/>
      <c r="I19" s="37"/>
      <c r="J19" s="37"/>
      <c r="K19" s="37"/>
      <c r="L19" s="1"/>
      <c r="M19" s="1"/>
      <c r="N19" s="1"/>
      <c r="O19" s="1"/>
    </row>
    <row r="20" spans="1:15" ht="20.149999999999999" customHeight="1" x14ac:dyDescent="0.35">
      <c r="A20" s="34"/>
      <c r="B20" s="82" t="s">
        <v>0</v>
      </c>
      <c r="C20" s="79">
        <f>+'1. Input'!E26</f>
        <v>21889000000</v>
      </c>
      <c r="D20" s="79">
        <f>+'1. Input'!F26</f>
        <v>22850000000</v>
      </c>
      <c r="E20" s="79">
        <f>+'1. Input'!G26</f>
        <v>26395000000</v>
      </c>
      <c r="H20" s="34"/>
      <c r="I20" s="37"/>
      <c r="J20" s="37"/>
      <c r="K20" s="37"/>
      <c r="L20" s="1"/>
      <c r="M20" s="1"/>
      <c r="N20" s="1"/>
      <c r="O20" s="1"/>
    </row>
    <row r="21" spans="1:15" ht="20.149999999999999" customHeight="1" x14ac:dyDescent="0.35">
      <c r="A21" s="34"/>
      <c r="B21" s="83" t="s">
        <v>1</v>
      </c>
      <c r="C21" s="80">
        <f>+'1. Input'!E28</f>
        <v>66301000000</v>
      </c>
      <c r="D21" s="80">
        <f>+'1. Input'!F28</f>
        <v>95209000000</v>
      </c>
      <c r="E21" s="80">
        <f>+'1. Input'!G28</f>
        <v>98849000000</v>
      </c>
      <c r="H21" s="34"/>
      <c r="I21" s="39"/>
      <c r="J21" s="34"/>
      <c r="K21" s="37"/>
      <c r="L21" s="1"/>
      <c r="M21" s="1"/>
      <c r="N21" s="1"/>
      <c r="O21" s="1"/>
    </row>
    <row r="22" spans="1:15" ht="20.149999999999999" customHeight="1" x14ac:dyDescent="0.35">
      <c r="A22" s="34"/>
      <c r="B22" s="83" t="s">
        <v>2</v>
      </c>
      <c r="C22" s="80">
        <f>+'1. Input'!E34</f>
        <v>17728000000</v>
      </c>
      <c r="D22" s="80">
        <f>+'1. Input'!F34</f>
        <v>21788000000</v>
      </c>
      <c r="E22" s="80">
        <f>+'1. Input'!G34</f>
        <v>25891000000</v>
      </c>
      <c r="H22" s="40"/>
      <c r="I22" s="34"/>
      <c r="J22" s="37"/>
      <c r="K22" s="37"/>
      <c r="L22" s="1"/>
      <c r="M22" s="1"/>
      <c r="N22" s="1"/>
      <c r="O22" s="1"/>
    </row>
    <row r="23" spans="1:15" ht="20.149999999999999" customHeight="1" x14ac:dyDescent="0.35">
      <c r="A23" s="34"/>
      <c r="B23" s="83" t="s">
        <v>3</v>
      </c>
      <c r="C23" s="80">
        <f>+'1. Input'!E36</f>
        <v>24808000000</v>
      </c>
      <c r="D23" s="80">
        <f>+'1. Input'!F36</f>
        <v>37078000000</v>
      </c>
      <c r="E23" s="80">
        <f>+'1. Input'!G36</f>
        <v>40490000000</v>
      </c>
      <c r="H23" s="41"/>
      <c r="I23" s="34"/>
      <c r="J23" s="37"/>
      <c r="K23" s="37"/>
      <c r="L23" s="1"/>
      <c r="M23" s="1"/>
      <c r="N23" s="1"/>
      <c r="O23" s="1"/>
    </row>
    <row r="24" spans="1:15" ht="20.149999999999999" customHeight="1" x14ac:dyDescent="0.35">
      <c r="A24" s="34"/>
      <c r="B24" s="83" t="s">
        <v>4</v>
      </c>
      <c r="C24" s="80">
        <f>+'1. Input'!E15</f>
        <v>21252000000</v>
      </c>
      <c r="D24" s="80">
        <f>+'1. Input'!F15</f>
        <v>26492000000</v>
      </c>
      <c r="E24" s="80">
        <f>+'1. Input'!G15</f>
        <v>31352000000</v>
      </c>
      <c r="H24" s="34"/>
      <c r="I24" s="34"/>
      <c r="J24" s="37"/>
      <c r="K24" s="37"/>
      <c r="L24" s="1"/>
      <c r="M24" s="1"/>
      <c r="N24" s="1"/>
      <c r="O24" s="1"/>
    </row>
    <row r="25" spans="1:15" ht="20.149999999999999" customHeight="1" x14ac:dyDescent="0.35">
      <c r="A25" s="34"/>
      <c r="B25" s="83" t="s">
        <v>108</v>
      </c>
      <c r="C25" s="80">
        <f>+'1. Input'!E18</f>
        <v>455000000</v>
      </c>
      <c r="D25" s="80">
        <f>+'1. Input'!F18</f>
        <v>548000000</v>
      </c>
      <c r="E25" s="80">
        <f>+'1. Input'!G18</f>
        <v>1030000000</v>
      </c>
      <c r="H25" s="34"/>
      <c r="I25" s="39"/>
      <c r="J25" s="37"/>
      <c r="K25" s="37"/>
      <c r="L25" s="1"/>
      <c r="M25" s="1"/>
      <c r="N25" s="1"/>
      <c r="O25" s="1"/>
    </row>
    <row r="26" spans="1:15" ht="20.149999999999999" customHeight="1" x14ac:dyDescent="0.35">
      <c r="A26" s="34"/>
      <c r="B26" s="83" t="str">
        <f>IF('3. Z-Score Calc'!D77=3,"Book Value of Equity","Market Value of Equity")</f>
        <v>Market Value of Equity</v>
      </c>
      <c r="C26" s="80">
        <f>+'1. Input'!E51</f>
        <v>207000000000</v>
      </c>
      <c r="D26" s="80">
        <f>+'1. Input'!F51</f>
        <v>227000000000</v>
      </c>
      <c r="E26" s="80">
        <f>+'1. Input'!G51</f>
        <v>167970000000</v>
      </c>
      <c r="H26" s="42"/>
      <c r="I26" s="39"/>
      <c r="J26" s="37"/>
      <c r="K26" s="37"/>
      <c r="L26" s="1"/>
      <c r="M26" s="1"/>
      <c r="N26" s="1"/>
      <c r="O26" s="1"/>
    </row>
    <row r="27" spans="1:15" ht="20.149999999999999" customHeight="1" thickBot="1" x14ac:dyDescent="0.4">
      <c r="A27" s="34"/>
      <c r="B27" s="84" t="s">
        <v>5</v>
      </c>
      <c r="C27" s="81">
        <f>+'1. Input'!E37</f>
        <v>5933000000</v>
      </c>
      <c r="D27" s="81">
        <f>+'1. Input'!F37</f>
        <v>7377000000</v>
      </c>
      <c r="E27" s="81">
        <f>+'1. Input'!G37</f>
        <v>7585000000</v>
      </c>
      <c r="H27" s="34"/>
      <c r="I27" s="37"/>
      <c r="J27" s="37"/>
      <c r="K27" s="37"/>
      <c r="L27" s="1"/>
      <c r="M27" s="1"/>
      <c r="N27" s="1"/>
      <c r="O27" s="1"/>
    </row>
    <row r="28" spans="1:15" x14ac:dyDescent="0.35">
      <c r="A28" s="34"/>
      <c r="B28" s="37"/>
      <c r="C28" s="37"/>
      <c r="D28" s="37"/>
      <c r="E28" s="37"/>
      <c r="H28" s="37"/>
      <c r="I28" s="37"/>
      <c r="J28" s="37"/>
      <c r="K28" s="37"/>
      <c r="L28" s="1"/>
      <c r="M28" s="1"/>
      <c r="N28" s="1"/>
      <c r="O28" s="1"/>
    </row>
    <row r="29" spans="1:15" x14ac:dyDescent="0.35">
      <c r="A29" s="34"/>
      <c r="F29" s="37"/>
      <c r="H29" s="37"/>
      <c r="I29" s="37"/>
      <c r="J29" s="37"/>
      <c r="K29" s="37"/>
      <c r="L29" s="1"/>
      <c r="M29" s="1"/>
      <c r="N29" s="1"/>
      <c r="O29" s="1"/>
    </row>
    <row r="30" spans="1:15" x14ac:dyDescent="0.35">
      <c r="A30" s="34"/>
      <c r="B30" s="37"/>
      <c r="C30" s="37"/>
      <c r="D30" s="37"/>
      <c r="E30" s="37"/>
      <c r="F30" s="37"/>
      <c r="G30" s="37"/>
      <c r="H30" s="37"/>
      <c r="I30" s="37"/>
      <c r="J30" s="37"/>
      <c r="K30" s="37"/>
      <c r="L30" s="1"/>
      <c r="M30" s="1"/>
      <c r="N30" s="1"/>
      <c r="O30" s="1"/>
    </row>
    <row r="31" spans="1:15" x14ac:dyDescent="0.35">
      <c r="A31" s="34"/>
      <c r="B31" s="37"/>
      <c r="C31" s="37"/>
      <c r="D31" s="37"/>
      <c r="E31" s="37"/>
      <c r="F31" s="37"/>
      <c r="G31" s="37"/>
      <c r="H31" s="37"/>
      <c r="I31" s="37"/>
      <c r="J31" s="37"/>
      <c r="K31" s="37"/>
      <c r="L31" s="1"/>
      <c r="M31" s="1"/>
      <c r="N31" s="1"/>
      <c r="O31" s="1"/>
    </row>
    <row r="32" spans="1:15" x14ac:dyDescent="0.35">
      <c r="A32" s="34"/>
      <c r="B32" s="37"/>
      <c r="C32" s="37"/>
      <c r="D32" s="37"/>
      <c r="E32" s="37"/>
      <c r="F32" s="37"/>
      <c r="G32" s="37"/>
      <c r="H32" s="37"/>
      <c r="I32" s="37"/>
      <c r="J32" s="37"/>
      <c r="K32" s="37"/>
      <c r="L32" s="1"/>
      <c r="M32" s="1"/>
      <c r="N32" s="1"/>
      <c r="O32" s="1"/>
    </row>
    <row r="33" spans="1:15" x14ac:dyDescent="0.35">
      <c r="A33" s="34"/>
      <c r="B33" s="43"/>
      <c r="C33" s="43"/>
      <c r="D33" s="44"/>
      <c r="E33" s="44"/>
      <c r="F33" s="44"/>
      <c r="G33" s="44"/>
      <c r="H33" s="44"/>
      <c r="I33" s="44"/>
      <c r="J33" s="44"/>
      <c r="K33" s="44"/>
      <c r="L33" s="2"/>
      <c r="M33" s="2"/>
      <c r="N33" s="1"/>
      <c r="O33" s="1"/>
    </row>
    <row r="34" spans="1:15" ht="15" thickBot="1" x14ac:dyDescent="0.4">
      <c r="A34" s="34"/>
      <c r="B34" s="45"/>
      <c r="C34" s="45"/>
      <c r="D34" s="44"/>
      <c r="E34" s="44"/>
      <c r="F34" s="44"/>
      <c r="G34" s="44"/>
      <c r="H34" s="44"/>
      <c r="I34" s="44"/>
      <c r="J34" s="44"/>
      <c r="K34" s="44"/>
      <c r="L34" s="2"/>
      <c r="M34" s="2"/>
      <c r="N34" s="1"/>
      <c r="O34" s="1"/>
    </row>
    <row r="35" spans="1:15" ht="31.5" customHeight="1" x14ac:dyDescent="0.35">
      <c r="A35" s="34"/>
      <c r="B35" s="206" t="s">
        <v>46</v>
      </c>
      <c r="C35" s="207"/>
      <c r="D35" s="207"/>
      <c r="E35" s="208"/>
      <c r="F35" s="66"/>
      <c r="G35" s="66"/>
      <c r="H35" s="66"/>
      <c r="I35" s="66"/>
      <c r="J35" s="66"/>
      <c r="K35" s="66"/>
      <c r="L35" s="6"/>
      <c r="M35" s="2"/>
      <c r="N35" s="1"/>
      <c r="O35" s="1"/>
    </row>
    <row r="36" spans="1:15" x14ac:dyDescent="0.35">
      <c r="A36" s="34"/>
      <c r="B36" s="46"/>
      <c r="C36" s="115"/>
      <c r="D36" s="116"/>
      <c r="E36" s="47"/>
      <c r="F36" s="66"/>
      <c r="G36" s="66"/>
      <c r="H36" s="66"/>
      <c r="I36" s="66"/>
      <c r="J36" s="66"/>
      <c r="K36" s="66"/>
      <c r="L36" s="6"/>
      <c r="M36" s="2"/>
      <c r="N36" s="1"/>
      <c r="O36" s="1"/>
    </row>
    <row r="37" spans="1:15" ht="32.25" customHeight="1" x14ac:dyDescent="0.35">
      <c r="A37" s="34"/>
      <c r="B37" s="209" t="s">
        <v>48</v>
      </c>
      <c r="C37" s="210"/>
      <c r="D37" s="210"/>
      <c r="E37" s="211"/>
      <c r="F37" s="66"/>
      <c r="G37" s="66"/>
      <c r="H37" s="66"/>
      <c r="I37" s="66"/>
      <c r="J37" s="66"/>
      <c r="K37" s="66"/>
      <c r="L37" s="6"/>
      <c r="M37" s="2"/>
      <c r="N37" s="1"/>
      <c r="O37" s="1"/>
    </row>
    <row r="38" spans="1:15" x14ac:dyDescent="0.35">
      <c r="A38" s="34"/>
      <c r="B38" s="46" t="s">
        <v>47</v>
      </c>
      <c r="C38" s="115"/>
      <c r="D38" s="116"/>
      <c r="E38" s="47"/>
      <c r="F38" s="66"/>
      <c r="G38" s="66"/>
      <c r="H38" s="66"/>
      <c r="I38" s="66"/>
      <c r="J38" s="66"/>
      <c r="K38" s="66"/>
      <c r="L38" s="6"/>
      <c r="M38" s="2"/>
      <c r="N38" s="1"/>
      <c r="O38" s="1"/>
    </row>
    <row r="39" spans="1:15" x14ac:dyDescent="0.35">
      <c r="A39" s="34"/>
      <c r="B39" s="46"/>
      <c r="C39" s="115"/>
      <c r="D39" s="116"/>
      <c r="E39" s="47"/>
      <c r="F39" s="66"/>
      <c r="G39" s="66"/>
      <c r="H39" s="66"/>
      <c r="I39" s="66"/>
      <c r="J39" s="66"/>
      <c r="K39" s="66"/>
      <c r="L39" s="6"/>
      <c r="M39" s="2"/>
      <c r="N39" s="1"/>
      <c r="O39" s="1"/>
    </row>
    <row r="40" spans="1:15" x14ac:dyDescent="0.35">
      <c r="A40" s="34"/>
      <c r="B40" s="203" t="s">
        <v>54</v>
      </c>
      <c r="C40" s="204"/>
      <c r="D40" s="204"/>
      <c r="E40" s="205"/>
      <c r="L40" s="6"/>
      <c r="M40" s="3"/>
      <c r="N40" s="1"/>
      <c r="O40" s="1"/>
    </row>
    <row r="41" spans="1:15" x14ac:dyDescent="0.35">
      <c r="A41" s="34"/>
      <c r="B41" s="50"/>
      <c r="C41" s="63" t="str">
        <f>+D11</f>
        <v>FY 2021</v>
      </c>
      <c r="D41" s="63" t="str">
        <f>+D9</f>
        <v>FY 2022</v>
      </c>
      <c r="E41" s="67" t="str">
        <f>+D7</f>
        <v>FY 2023</v>
      </c>
      <c r="L41" s="6"/>
      <c r="M41" s="3"/>
      <c r="N41" s="1"/>
      <c r="O41" s="1"/>
    </row>
    <row r="42" spans="1:15" x14ac:dyDescent="0.35">
      <c r="A42" s="34"/>
      <c r="B42" s="68" t="s">
        <v>49</v>
      </c>
      <c r="C42" s="62">
        <f t="shared" ref="C42:D42" si="0">(C20-C22)/C21</f>
        <v>6.2759234400687772E-2</v>
      </c>
      <c r="D42" s="62">
        <f t="shared" si="0"/>
        <v>1.1154407671543657E-2</v>
      </c>
      <c r="E42" s="69">
        <f>(E20-E22)/E21</f>
        <v>5.0986858744145108E-3</v>
      </c>
      <c r="L42" s="6"/>
      <c r="M42" s="3"/>
      <c r="N42" s="1"/>
      <c r="O42" s="1"/>
    </row>
    <row r="43" spans="1:15" x14ac:dyDescent="0.35">
      <c r="A43" s="34"/>
      <c r="B43" s="68" t="s">
        <v>50</v>
      </c>
      <c r="C43" s="62">
        <f t="shared" ref="C43:D43" si="1">C27/C21</f>
        <v>8.9485829776323134E-2</v>
      </c>
      <c r="D43" s="62">
        <f t="shared" si="1"/>
        <v>7.7482170803180372E-2</v>
      </c>
      <c r="E43" s="69">
        <f>E27/E21</f>
        <v>7.6733199121892984E-2</v>
      </c>
      <c r="L43" s="6"/>
      <c r="M43" s="3"/>
      <c r="N43" s="1"/>
      <c r="O43" s="1"/>
    </row>
    <row r="44" spans="1:15" x14ac:dyDescent="0.35">
      <c r="A44" s="34"/>
      <c r="B44" s="68" t="s">
        <v>51</v>
      </c>
      <c r="C44" s="62">
        <f t="shared" ref="C44:D44" si="2">C25/C21</f>
        <v>6.8626415891163027E-3</v>
      </c>
      <c r="D44" s="62">
        <f t="shared" si="2"/>
        <v>5.7557583841863691E-3</v>
      </c>
      <c r="E44" s="69">
        <f>E25/E21</f>
        <v>1.0419933433823306E-2</v>
      </c>
      <c r="L44" s="6"/>
      <c r="M44" s="3"/>
      <c r="N44" s="1"/>
      <c r="O44" s="1"/>
    </row>
    <row r="45" spans="1:15" x14ac:dyDescent="0.35">
      <c r="A45" s="34"/>
      <c r="B45" s="68" t="s">
        <v>52</v>
      </c>
      <c r="C45" s="62">
        <f t="shared" ref="C45:D45" si="3">C26/C23</f>
        <v>8.3440825540148342</v>
      </c>
      <c r="D45" s="62">
        <f t="shared" si="3"/>
        <v>6.1222288149306863</v>
      </c>
      <c r="E45" s="69">
        <f>E26/E23</f>
        <v>4.1484317115337124</v>
      </c>
      <c r="L45" s="6"/>
      <c r="M45" s="3"/>
      <c r="N45" s="1"/>
      <c r="O45" s="1"/>
    </row>
    <row r="46" spans="1:15" x14ac:dyDescent="0.35">
      <c r="A46" s="34"/>
      <c r="B46" s="68" t="s">
        <v>53</v>
      </c>
      <c r="C46" s="62">
        <f t="shared" ref="C46:D46" si="4">C24/C21</f>
        <v>0.32053815176241685</v>
      </c>
      <c r="D46" s="62">
        <f t="shared" si="4"/>
        <v>0.27825100568223593</v>
      </c>
      <c r="E46" s="69">
        <f>E24/E21</f>
        <v>0.31717063399730905</v>
      </c>
      <c r="L46" s="6"/>
      <c r="M46" s="3"/>
      <c r="N46" s="1"/>
      <c r="O46" s="1"/>
    </row>
    <row r="47" spans="1:15" x14ac:dyDescent="0.35">
      <c r="A47" s="34"/>
      <c r="B47" s="68" t="s">
        <v>65</v>
      </c>
      <c r="C47" s="62">
        <f t="shared" ref="C47:D47" si="5">SUM(C42:C46)</f>
        <v>8.8237284115433781</v>
      </c>
      <c r="D47" s="62">
        <f t="shared" si="5"/>
        <v>6.4948721574718329</v>
      </c>
      <c r="E47" s="69">
        <f>SUM(E42:E46)</f>
        <v>4.5578541639611521</v>
      </c>
      <c r="L47" s="6"/>
      <c r="M47" s="2"/>
      <c r="N47" s="1"/>
      <c r="O47" s="1"/>
    </row>
    <row r="48" spans="1:15" x14ac:dyDescent="0.35">
      <c r="A48" s="34"/>
      <c r="B48" s="46"/>
      <c r="C48" s="115"/>
      <c r="D48" s="116"/>
      <c r="E48" s="47"/>
      <c r="F48" s="66"/>
      <c r="G48" s="66"/>
      <c r="H48" s="66"/>
      <c r="I48" s="66"/>
      <c r="J48" s="66"/>
      <c r="K48" s="66"/>
      <c r="L48" s="6"/>
      <c r="M48" s="2"/>
      <c r="N48" s="1"/>
      <c r="O48" s="1"/>
    </row>
    <row r="49" spans="1:15" x14ac:dyDescent="0.35">
      <c r="A49" s="34"/>
      <c r="B49" s="198" t="s">
        <v>55</v>
      </c>
      <c r="C49" s="199"/>
      <c r="D49" s="116"/>
      <c r="E49" s="47"/>
      <c r="F49" s="66"/>
      <c r="G49" s="66"/>
      <c r="H49" s="66"/>
      <c r="I49" s="66"/>
      <c r="J49" s="66"/>
      <c r="K49" s="66"/>
      <c r="L49" s="6"/>
      <c r="M49" s="2"/>
      <c r="N49" s="1"/>
      <c r="O49" s="1"/>
    </row>
    <row r="50" spans="1:15" x14ac:dyDescent="0.35">
      <c r="A50" s="34"/>
      <c r="B50" s="70" t="s">
        <v>56</v>
      </c>
      <c r="C50" s="48" t="str">
        <f>"Score for "&amp;$D$11</f>
        <v>Score for FY 2021</v>
      </c>
      <c r="D50" s="48" t="str">
        <f>"Score for "&amp;$D$9</f>
        <v>Score for FY 2022</v>
      </c>
      <c r="E50" s="49" t="str">
        <f>"Score for "&amp;$D$7</f>
        <v>Score for FY 2023</v>
      </c>
      <c r="F50" s="66"/>
      <c r="G50" s="66"/>
      <c r="H50" s="66"/>
      <c r="I50" s="66"/>
      <c r="J50" s="66"/>
      <c r="K50" s="66"/>
      <c r="L50" s="6"/>
      <c r="M50" s="2"/>
      <c r="N50" s="1"/>
      <c r="O50" s="1"/>
    </row>
    <row r="51" spans="1:15" x14ac:dyDescent="0.35">
      <c r="A51" s="34"/>
      <c r="B51" s="68">
        <v>1.2</v>
      </c>
      <c r="C51" s="51">
        <f t="shared" ref="C51:D51" si="6">$B$51*C42</f>
        <v>7.5311081280825323E-2</v>
      </c>
      <c r="D51" s="51">
        <f t="shared" si="6"/>
        <v>1.3385289205852389E-2</v>
      </c>
      <c r="E51" s="52">
        <f>$B$51*E42</f>
        <v>6.1184230492974129E-3</v>
      </c>
      <c r="F51" s="66"/>
      <c r="G51" s="66"/>
      <c r="H51" s="66"/>
      <c r="I51" s="66"/>
      <c r="J51" s="66"/>
      <c r="K51" s="66"/>
      <c r="L51" s="6"/>
      <c r="M51" s="2"/>
      <c r="N51" s="1"/>
      <c r="O51" s="1"/>
    </row>
    <row r="52" spans="1:15" x14ac:dyDescent="0.35">
      <c r="A52" s="34"/>
      <c r="B52" s="68">
        <v>1.4</v>
      </c>
      <c r="C52" s="51">
        <f t="shared" ref="C52:D52" si="7">$B$52*C43</f>
        <v>0.12528016168685238</v>
      </c>
      <c r="D52" s="51">
        <f t="shared" si="7"/>
        <v>0.10847503912445251</v>
      </c>
      <c r="E52" s="52">
        <f>$B$52*E43</f>
        <v>0.10742647877065017</v>
      </c>
      <c r="F52" s="66"/>
      <c r="G52" s="66"/>
      <c r="H52" s="66"/>
      <c r="I52" s="66"/>
      <c r="J52" s="66"/>
      <c r="K52" s="66"/>
      <c r="L52" s="6"/>
      <c r="M52" s="2"/>
      <c r="N52" s="1"/>
      <c r="O52" s="1"/>
    </row>
    <row r="53" spans="1:15" x14ac:dyDescent="0.35">
      <c r="A53" s="34"/>
      <c r="B53" s="68">
        <v>3.3</v>
      </c>
      <c r="C53" s="51">
        <f t="shared" ref="C53:D53" si="8">$B$53*C44</f>
        <v>2.2646717244083799E-2</v>
      </c>
      <c r="D53" s="51">
        <f t="shared" si="8"/>
        <v>1.8994002667815018E-2</v>
      </c>
      <c r="E53" s="52">
        <f>$B$53*E44</f>
        <v>3.4385780331616912E-2</v>
      </c>
      <c r="F53" s="66"/>
      <c r="G53" s="66"/>
      <c r="H53" s="66"/>
      <c r="I53" s="66"/>
      <c r="J53" s="66"/>
      <c r="K53" s="66"/>
      <c r="L53" s="6"/>
      <c r="M53" s="2"/>
      <c r="N53" s="1"/>
      <c r="O53" s="1"/>
    </row>
    <row r="54" spans="1:15" x14ac:dyDescent="0.35">
      <c r="A54" s="34"/>
      <c r="B54" s="68">
        <v>0.6</v>
      </c>
      <c r="C54" s="51">
        <f t="shared" ref="C54:D54" si="9">$B$54*C45</f>
        <v>5.0064495324089</v>
      </c>
      <c r="D54" s="51">
        <f t="shared" si="9"/>
        <v>3.6733372889584115</v>
      </c>
      <c r="E54" s="52">
        <f>$B$54*E45</f>
        <v>2.4890590269202275</v>
      </c>
      <c r="F54" s="66"/>
      <c r="G54" s="66"/>
      <c r="H54" s="66"/>
      <c r="I54" s="66"/>
      <c r="J54" s="66"/>
      <c r="K54" s="66"/>
      <c r="L54" s="6"/>
      <c r="M54" s="2"/>
      <c r="N54" s="1"/>
      <c r="O54" s="1"/>
    </row>
    <row r="55" spans="1:15" x14ac:dyDescent="0.35">
      <c r="A55" s="34"/>
      <c r="B55" s="71">
        <v>0.999</v>
      </c>
      <c r="C55" s="51">
        <f t="shared" ref="C55:D55" si="10">$B$55*C46</f>
        <v>0.32021761361065443</v>
      </c>
      <c r="D55" s="51">
        <f t="shared" si="10"/>
        <v>0.27797275467655369</v>
      </c>
      <c r="E55" s="52">
        <f>$B$55*E46</f>
        <v>0.31685346336331172</v>
      </c>
      <c r="F55" s="66"/>
      <c r="G55" s="66"/>
      <c r="H55" s="66"/>
      <c r="I55" s="66"/>
      <c r="J55" s="66"/>
      <c r="K55" s="66"/>
      <c r="L55" s="6"/>
      <c r="M55" s="2"/>
      <c r="N55" s="1"/>
      <c r="O55" s="1"/>
    </row>
    <row r="56" spans="1:15" x14ac:dyDescent="0.35">
      <c r="A56" s="34"/>
      <c r="B56" s="70" t="s">
        <v>64</v>
      </c>
      <c r="C56" s="51">
        <f t="shared" ref="C56:D56" si="11">SUM(C51:C55)</f>
        <v>5.5499051062313161</v>
      </c>
      <c r="D56" s="51">
        <f t="shared" si="11"/>
        <v>4.0921643746330849</v>
      </c>
      <c r="E56" s="52">
        <f>SUM(E51:E55)</f>
        <v>2.953843172435104</v>
      </c>
      <c r="F56" s="66"/>
      <c r="G56" s="66"/>
      <c r="H56" s="66"/>
      <c r="I56" s="66"/>
      <c r="J56" s="66"/>
      <c r="K56" s="66"/>
      <c r="L56" s="6"/>
      <c r="M56" s="2"/>
      <c r="N56" s="1"/>
      <c r="O56" s="1"/>
    </row>
    <row r="57" spans="1:15" x14ac:dyDescent="0.35">
      <c r="A57" s="34"/>
      <c r="B57" s="46"/>
      <c r="C57" s="115"/>
      <c r="D57" s="116"/>
      <c r="E57" s="47"/>
      <c r="F57" s="66"/>
      <c r="G57" s="66"/>
      <c r="H57" s="66"/>
      <c r="I57" s="66"/>
      <c r="J57" s="66"/>
      <c r="K57" s="66"/>
      <c r="L57" s="6"/>
      <c r="M57" s="2"/>
      <c r="N57" s="1"/>
      <c r="O57" s="1"/>
    </row>
    <row r="58" spans="1:15" x14ac:dyDescent="0.35">
      <c r="A58" s="34"/>
      <c r="B58" s="198" t="s">
        <v>57</v>
      </c>
      <c r="C58" s="199"/>
      <c r="D58" s="116"/>
      <c r="E58" s="47"/>
      <c r="F58" s="66"/>
      <c r="G58" s="66"/>
      <c r="H58" s="66"/>
      <c r="I58" s="66"/>
      <c r="J58" s="66"/>
      <c r="K58" s="66"/>
      <c r="L58" s="6"/>
      <c r="M58" s="2"/>
      <c r="N58" s="1"/>
      <c r="O58" s="1"/>
    </row>
    <row r="59" spans="1:15" x14ac:dyDescent="0.35">
      <c r="A59" s="34"/>
      <c r="B59" s="70" t="s">
        <v>56</v>
      </c>
      <c r="C59" s="48" t="str">
        <f>"Score for "&amp;$D$11</f>
        <v>Score for FY 2021</v>
      </c>
      <c r="D59" s="48" t="str">
        <f>"Score for "&amp;$D$9</f>
        <v>Score for FY 2022</v>
      </c>
      <c r="E59" s="49" t="str">
        <f>"Score for "&amp;$D$7</f>
        <v>Score for FY 2023</v>
      </c>
      <c r="F59" s="66"/>
      <c r="G59" s="66"/>
      <c r="H59" s="66"/>
      <c r="I59" s="66"/>
      <c r="J59" s="66"/>
      <c r="K59" s="66"/>
      <c r="L59" s="6"/>
      <c r="M59" s="2"/>
      <c r="N59" s="1"/>
      <c r="O59" s="1"/>
    </row>
    <row r="60" spans="1:15" x14ac:dyDescent="0.35">
      <c r="A60" s="34"/>
      <c r="B60" s="68">
        <v>6.56</v>
      </c>
      <c r="C60" s="51">
        <f t="shared" ref="C60:D60" si="12">$B$60*C42</f>
        <v>0.41170057766851176</v>
      </c>
      <c r="D60" s="51">
        <f t="shared" si="12"/>
        <v>7.3172914325326383E-2</v>
      </c>
      <c r="E60" s="52">
        <f>$B$60*E42</f>
        <v>3.344737933615919E-2</v>
      </c>
      <c r="F60" s="66"/>
      <c r="G60" s="66"/>
      <c r="H60" s="66"/>
      <c r="I60" s="66"/>
      <c r="J60" s="66"/>
      <c r="K60" s="66"/>
      <c r="L60" s="6"/>
      <c r="M60" s="2"/>
      <c r="N60" s="1"/>
      <c r="O60" s="1"/>
    </row>
    <row r="61" spans="1:15" x14ac:dyDescent="0.35">
      <c r="A61" s="34"/>
      <c r="B61" s="68">
        <v>3.26</v>
      </c>
      <c r="C61" s="51">
        <f t="shared" ref="C61:D61" si="13">$B$61*C43</f>
        <v>0.29172380507081341</v>
      </c>
      <c r="D61" s="51">
        <f t="shared" si="13"/>
        <v>0.25259187681836798</v>
      </c>
      <c r="E61" s="52">
        <f>$B$61*E43</f>
        <v>0.25015022913737112</v>
      </c>
      <c r="F61" s="66"/>
      <c r="G61" s="66"/>
      <c r="H61" s="66"/>
      <c r="I61" s="66"/>
      <c r="J61" s="66"/>
      <c r="K61" s="66"/>
      <c r="L61" s="6"/>
      <c r="M61" s="2"/>
      <c r="N61" s="1"/>
      <c r="O61" s="1"/>
    </row>
    <row r="62" spans="1:15" x14ac:dyDescent="0.35">
      <c r="A62" s="34"/>
      <c r="B62" s="68">
        <v>6.72</v>
      </c>
      <c r="C62" s="51">
        <f t="shared" ref="C62:D62" si="14">$B$62*C44</f>
        <v>4.6116951478861551E-2</v>
      </c>
      <c r="D62" s="51">
        <f t="shared" si="14"/>
        <v>3.8678696341732398E-2</v>
      </c>
      <c r="E62" s="52">
        <f>$B$62*E44</f>
        <v>7.0021952675292612E-2</v>
      </c>
      <c r="F62" s="66"/>
      <c r="G62" s="66"/>
      <c r="H62" s="66"/>
      <c r="I62" s="66"/>
      <c r="J62" s="66"/>
      <c r="K62" s="66"/>
      <c r="L62" s="6"/>
      <c r="M62" s="2"/>
      <c r="N62" s="1"/>
      <c r="O62" s="1"/>
    </row>
    <row r="63" spans="1:15" x14ac:dyDescent="0.35">
      <c r="A63" s="34"/>
      <c r="B63" s="68">
        <v>1.05</v>
      </c>
      <c r="C63" s="51">
        <f t="shared" ref="C63:D63" si="15">$B$63*C45</f>
        <v>8.7612866817155766</v>
      </c>
      <c r="D63" s="51">
        <f t="shared" si="15"/>
        <v>6.4283402556772211</v>
      </c>
      <c r="E63" s="52">
        <f>$B$63*E45</f>
        <v>4.3558532971103983</v>
      </c>
      <c r="F63" s="66"/>
      <c r="G63" s="66"/>
      <c r="H63" s="66"/>
      <c r="I63" s="66"/>
      <c r="J63" s="66"/>
      <c r="K63" s="66"/>
      <c r="L63" s="6"/>
      <c r="M63" s="2"/>
      <c r="N63" s="1"/>
      <c r="O63" s="1"/>
    </row>
    <row r="64" spans="1:15" x14ac:dyDescent="0.35">
      <c r="A64" s="34"/>
      <c r="B64" s="72"/>
      <c r="C64" s="51">
        <f t="shared" ref="C64:D64" si="16">$B$64*C46</f>
        <v>0</v>
      </c>
      <c r="D64" s="51">
        <f t="shared" si="16"/>
        <v>0</v>
      </c>
      <c r="E64" s="52">
        <f>$B$64*E46</f>
        <v>0</v>
      </c>
      <c r="F64" s="66"/>
      <c r="G64" s="66"/>
      <c r="H64" s="66"/>
      <c r="I64" s="66"/>
      <c r="J64" s="66"/>
      <c r="K64" s="66"/>
      <c r="L64" s="6"/>
      <c r="M64" s="2"/>
      <c r="N64" s="1"/>
      <c r="O64" s="1"/>
    </row>
    <row r="65" spans="1:15" x14ac:dyDescent="0.35">
      <c r="A65" s="34"/>
      <c r="B65" s="70" t="s">
        <v>64</v>
      </c>
      <c r="C65" s="51">
        <f t="shared" ref="C65:D65" si="17">SUM(C60:C64)</f>
        <v>9.5108280159337628</v>
      </c>
      <c r="D65" s="51">
        <f t="shared" si="17"/>
        <v>6.7927837431626479</v>
      </c>
      <c r="E65" s="52">
        <f>SUM(E60:E64)</f>
        <v>4.7094728582592209</v>
      </c>
      <c r="F65" s="66"/>
      <c r="G65" s="66"/>
      <c r="H65" s="66"/>
      <c r="I65" s="66"/>
      <c r="J65" s="66"/>
      <c r="K65" s="66"/>
      <c r="L65" s="6"/>
      <c r="M65" s="2"/>
      <c r="N65" s="1"/>
      <c r="O65" s="1"/>
    </row>
    <row r="66" spans="1:15" x14ac:dyDescent="0.35">
      <c r="A66" s="34"/>
      <c r="B66" s="73"/>
      <c r="C66" s="116"/>
      <c r="D66" s="116"/>
      <c r="E66" s="47"/>
      <c r="F66" s="66"/>
      <c r="G66" s="66"/>
      <c r="H66" s="66"/>
      <c r="I66" s="66"/>
      <c r="J66" s="66"/>
      <c r="K66" s="66"/>
      <c r="L66" s="6"/>
      <c r="M66" s="2"/>
      <c r="N66" s="1"/>
      <c r="O66" s="1"/>
    </row>
    <row r="67" spans="1:15" x14ac:dyDescent="0.35">
      <c r="A67" s="34"/>
      <c r="B67" s="198" t="s">
        <v>58</v>
      </c>
      <c r="C67" s="199"/>
      <c r="D67" s="116"/>
      <c r="E67" s="47"/>
      <c r="F67" s="66"/>
      <c r="G67" s="66"/>
      <c r="H67" s="66"/>
      <c r="I67" s="66"/>
      <c r="J67" s="66"/>
      <c r="K67" s="66"/>
      <c r="L67" s="6"/>
      <c r="M67" s="2"/>
      <c r="N67" s="1"/>
      <c r="O67" s="1"/>
    </row>
    <row r="68" spans="1:15" x14ac:dyDescent="0.35">
      <c r="A68" s="34"/>
      <c r="B68" s="70" t="s">
        <v>56</v>
      </c>
      <c r="C68" s="48" t="str">
        <f>"Score for "&amp;$D$11</f>
        <v>Score for FY 2021</v>
      </c>
      <c r="D68" s="113" t="str">
        <f>"Score for "&amp;$D$9</f>
        <v>Score for FY 2022</v>
      </c>
      <c r="E68" s="49" t="str">
        <f>"Score for "&amp;$D$7</f>
        <v>Score for FY 2023</v>
      </c>
      <c r="F68" s="66"/>
      <c r="G68" s="66"/>
      <c r="H68" s="66"/>
      <c r="I68" s="66"/>
      <c r="J68" s="66"/>
      <c r="K68" s="66"/>
      <c r="L68" s="6"/>
      <c r="M68" s="2"/>
      <c r="N68" s="1"/>
      <c r="O68" s="1"/>
    </row>
    <row r="69" spans="1:15" x14ac:dyDescent="0.35">
      <c r="A69" s="34"/>
      <c r="B69" s="68">
        <v>0.71699999999999997</v>
      </c>
      <c r="C69" s="51">
        <f t="shared" ref="C69:D69" si="18">$B$69*C42</f>
        <v>4.4998371065293127E-2</v>
      </c>
      <c r="D69" s="114">
        <f t="shared" si="18"/>
        <v>7.9977103004968027E-3</v>
      </c>
      <c r="E69" s="52">
        <f>$B$69*E42</f>
        <v>3.6557577719552041E-3</v>
      </c>
      <c r="F69" s="66"/>
      <c r="G69" s="66"/>
      <c r="H69" s="66"/>
      <c r="I69" s="66"/>
      <c r="J69" s="66"/>
      <c r="K69" s="66"/>
      <c r="L69" s="6"/>
      <c r="M69" s="2"/>
      <c r="N69" s="1"/>
      <c r="O69" s="1"/>
    </row>
    <row r="70" spans="1:15" x14ac:dyDescent="0.35">
      <c r="A70" s="34"/>
      <c r="B70" s="68">
        <v>0.84699999999999998</v>
      </c>
      <c r="C70" s="51">
        <f t="shared" ref="C70:D70" si="19">$B$70*C43</f>
        <v>7.5794497820545689E-2</v>
      </c>
      <c r="D70" s="114">
        <f t="shared" si="19"/>
        <v>6.5627398670293768E-2</v>
      </c>
      <c r="E70" s="52">
        <f>$B$70*E43</f>
        <v>6.499301965624335E-2</v>
      </c>
      <c r="F70" s="66"/>
      <c r="G70" s="66"/>
      <c r="H70" s="66"/>
      <c r="I70" s="66"/>
      <c r="J70" s="66"/>
      <c r="K70" s="66"/>
      <c r="L70" s="6"/>
      <c r="M70" s="2"/>
      <c r="N70" s="1"/>
      <c r="O70" s="1"/>
    </row>
    <row r="71" spans="1:15" x14ac:dyDescent="0.35">
      <c r="A71" s="34"/>
      <c r="B71" s="68">
        <v>3.1070000000000002</v>
      </c>
      <c r="C71" s="51">
        <f t="shared" ref="C71:D71" si="20">$B$71*C44</f>
        <v>2.1322227417384355E-2</v>
      </c>
      <c r="D71" s="114">
        <f t="shared" si="20"/>
        <v>1.788314129966705E-2</v>
      </c>
      <c r="E71" s="52">
        <f>$B$71*E44</f>
        <v>3.2374733178889017E-2</v>
      </c>
      <c r="F71" s="66"/>
      <c r="G71" s="66"/>
      <c r="H71" s="66"/>
      <c r="I71" s="66"/>
      <c r="J71" s="66"/>
      <c r="K71" s="66"/>
      <c r="L71" s="6"/>
      <c r="M71" s="2"/>
      <c r="N71" s="1"/>
      <c r="O71" s="1"/>
    </row>
    <row r="72" spans="1:15" x14ac:dyDescent="0.35">
      <c r="A72" s="34"/>
      <c r="B72" s="68">
        <v>0.42</v>
      </c>
      <c r="C72" s="51">
        <f t="shared" ref="C72:D72" si="21">$B$72*C45</f>
        <v>3.5045146726862302</v>
      </c>
      <c r="D72" s="114">
        <f t="shared" si="21"/>
        <v>2.5713361022708883</v>
      </c>
      <c r="E72" s="52">
        <f>$B$72*E45</f>
        <v>1.7423413188441592</v>
      </c>
      <c r="F72" s="66"/>
      <c r="G72" s="66"/>
      <c r="H72" s="66"/>
      <c r="I72" s="66"/>
      <c r="J72" s="66"/>
      <c r="K72" s="66"/>
      <c r="L72" s="6"/>
      <c r="M72" s="2"/>
      <c r="N72" s="1"/>
      <c r="O72" s="1"/>
    </row>
    <row r="73" spans="1:15" x14ac:dyDescent="0.35">
      <c r="A73" s="34"/>
      <c r="B73" s="72">
        <v>0.998</v>
      </c>
      <c r="C73" s="51">
        <f t="shared" ref="C73:D73" si="22">$B$73*C46</f>
        <v>0.31989707545889201</v>
      </c>
      <c r="D73" s="114">
        <f t="shared" si="22"/>
        <v>0.27769450367087145</v>
      </c>
      <c r="E73" s="52">
        <f>$B$73*E46</f>
        <v>0.31653629272931444</v>
      </c>
      <c r="F73" s="66"/>
      <c r="G73" s="66"/>
      <c r="H73" s="66"/>
      <c r="I73" s="66"/>
      <c r="J73" s="66"/>
      <c r="K73" s="66"/>
      <c r="L73" s="6"/>
      <c r="M73" s="2"/>
      <c r="N73" s="1"/>
      <c r="O73" s="1"/>
    </row>
    <row r="74" spans="1:15" x14ac:dyDescent="0.35">
      <c r="A74" s="34"/>
      <c r="B74" s="70" t="s">
        <v>64</v>
      </c>
      <c r="C74" s="51">
        <f t="shared" ref="C74:D74" si="23">SUM(C69:C73)</f>
        <v>3.9665268444483455</v>
      </c>
      <c r="D74" s="114">
        <f t="shared" si="23"/>
        <v>2.9405388562122177</v>
      </c>
      <c r="E74" s="52">
        <f>SUM(E69:E73)</f>
        <v>2.1599011221805613</v>
      </c>
      <c r="F74" s="66"/>
      <c r="G74" s="66"/>
      <c r="H74" s="66"/>
      <c r="I74" s="66"/>
      <c r="J74" s="66"/>
      <c r="K74" s="66"/>
      <c r="L74" s="6"/>
      <c r="M74" s="2"/>
      <c r="N74" s="1"/>
      <c r="O74" s="1"/>
    </row>
    <row r="75" spans="1:15" x14ac:dyDescent="0.35">
      <c r="A75" s="34"/>
      <c r="B75" s="73"/>
      <c r="C75" s="64"/>
      <c r="D75" s="116"/>
      <c r="E75" s="47"/>
      <c r="F75" s="66"/>
      <c r="G75" s="66"/>
      <c r="H75" s="66"/>
      <c r="I75" s="66"/>
      <c r="J75" s="66"/>
      <c r="K75" s="66"/>
      <c r="L75" s="6"/>
      <c r="M75" s="2"/>
      <c r="N75" s="1"/>
      <c r="O75" s="1"/>
    </row>
    <row r="76" spans="1:15" x14ac:dyDescent="0.35">
      <c r="A76" s="34"/>
      <c r="B76" s="195" t="s">
        <v>8</v>
      </c>
      <c r="C76" s="196"/>
      <c r="D76" s="197"/>
      <c r="E76" s="74"/>
      <c r="F76" s="66"/>
      <c r="G76" s="66"/>
      <c r="H76" s="66"/>
      <c r="I76" s="66"/>
      <c r="J76" s="66"/>
      <c r="K76" s="66"/>
      <c r="L76" s="6"/>
      <c r="M76" s="2"/>
      <c r="N76" s="1"/>
      <c r="O76" s="1"/>
    </row>
    <row r="77" spans="1:15" x14ac:dyDescent="0.35">
      <c r="A77" s="34"/>
      <c r="B77" s="53" t="s">
        <v>132</v>
      </c>
      <c r="C77" s="54"/>
      <c r="D77" s="55">
        <v>2</v>
      </c>
      <c r="E77" s="47"/>
      <c r="F77" s="66"/>
      <c r="G77" s="66"/>
      <c r="H77" s="66"/>
      <c r="I77" s="66"/>
      <c r="J77" s="66"/>
      <c r="K77" s="66"/>
      <c r="L77" s="6"/>
      <c r="M77" s="2"/>
      <c r="N77" s="1"/>
      <c r="O77" s="1"/>
    </row>
    <row r="78" spans="1:15" x14ac:dyDescent="0.35">
      <c r="A78" s="34"/>
      <c r="B78" s="56" t="s">
        <v>133</v>
      </c>
      <c r="C78" s="116"/>
      <c r="D78" s="57"/>
      <c r="E78" s="47"/>
      <c r="F78" s="66"/>
      <c r="G78" s="66"/>
      <c r="H78" s="66"/>
      <c r="I78" s="66"/>
      <c r="J78" s="66"/>
      <c r="K78" s="66"/>
      <c r="L78" s="6"/>
      <c r="M78" s="2"/>
      <c r="N78" s="1"/>
      <c r="O78" s="1"/>
    </row>
    <row r="79" spans="1:15" ht="15" thickBot="1" x14ac:dyDescent="0.4">
      <c r="A79" s="34"/>
      <c r="B79" s="58" t="s">
        <v>9</v>
      </c>
      <c r="C79" s="59"/>
      <c r="D79" s="60"/>
      <c r="E79" s="61"/>
      <c r="F79" s="66"/>
      <c r="G79" s="66"/>
      <c r="H79" s="66"/>
      <c r="I79" s="66"/>
      <c r="J79" s="66"/>
      <c r="K79" s="66"/>
      <c r="L79" s="6"/>
      <c r="M79" s="2"/>
      <c r="N79" s="1"/>
      <c r="O79" s="1"/>
    </row>
    <row r="80" spans="1:15" x14ac:dyDescent="0.35">
      <c r="B80" s="6"/>
      <c r="C80" s="6"/>
      <c r="D80" s="6"/>
      <c r="E80" s="6"/>
      <c r="F80" s="6"/>
      <c r="G80" s="6"/>
      <c r="H80" s="6"/>
      <c r="I80" s="6"/>
      <c r="J80" s="6"/>
      <c r="K80" s="6"/>
      <c r="L80" s="6"/>
      <c r="M80" s="1"/>
      <c r="N80" s="1"/>
      <c r="O80" s="1"/>
    </row>
    <row r="81" spans="2:15" x14ac:dyDescent="0.35">
      <c r="B81" s="1"/>
      <c r="C81" s="1"/>
      <c r="D81" s="1"/>
      <c r="E81" s="1"/>
      <c r="F81" s="1"/>
      <c r="G81" s="1"/>
      <c r="H81" s="1"/>
      <c r="I81" s="1"/>
      <c r="J81" s="1"/>
      <c r="K81" s="1"/>
      <c r="L81" s="1"/>
      <c r="M81" s="1"/>
      <c r="N81" s="1"/>
      <c r="O81" s="1"/>
    </row>
    <row r="82" spans="2:15" x14ac:dyDescent="0.35">
      <c r="B82" s="1"/>
      <c r="C82" s="1"/>
      <c r="D82" s="1"/>
      <c r="E82" s="1"/>
      <c r="F82" s="1"/>
      <c r="G82" s="1"/>
      <c r="H82" s="1"/>
      <c r="I82" s="1"/>
      <c r="J82" s="1"/>
      <c r="K82" s="1"/>
      <c r="L82" s="1"/>
      <c r="M82" s="1"/>
      <c r="N82" s="1"/>
      <c r="O82" s="1"/>
    </row>
    <row r="83" spans="2:15" x14ac:dyDescent="0.35">
      <c r="B83" s="1"/>
      <c r="C83" s="1"/>
      <c r="D83" s="1"/>
      <c r="E83" s="1"/>
      <c r="F83" s="1"/>
      <c r="G83" s="1"/>
      <c r="H83" s="1"/>
      <c r="I83" s="1"/>
      <c r="J83" s="1"/>
      <c r="K83" s="1"/>
      <c r="L83" s="1"/>
      <c r="M83" s="1"/>
      <c r="N83" s="1"/>
      <c r="O83" s="1"/>
    </row>
    <row r="84" spans="2:15" x14ac:dyDescent="0.35">
      <c r="B84" s="1"/>
      <c r="C84" s="1"/>
      <c r="D84" s="1"/>
      <c r="E84" s="1"/>
      <c r="F84" s="1"/>
      <c r="G84" s="1"/>
      <c r="H84" s="1"/>
      <c r="I84" s="1"/>
      <c r="J84" s="1"/>
      <c r="K84" s="1"/>
      <c r="L84" s="1"/>
      <c r="M84" s="1"/>
      <c r="N84" s="1"/>
      <c r="O84" s="1"/>
    </row>
    <row r="85" spans="2:15" x14ac:dyDescent="0.35">
      <c r="B85" s="1"/>
      <c r="C85" s="1"/>
      <c r="D85" s="1"/>
      <c r="E85" s="1"/>
      <c r="F85" s="1"/>
      <c r="G85" s="1"/>
      <c r="H85" s="1"/>
      <c r="I85" s="1"/>
      <c r="J85" s="1"/>
      <c r="K85" s="1"/>
      <c r="L85" s="1"/>
      <c r="M85" s="1"/>
      <c r="N85" s="1"/>
      <c r="O85" s="1"/>
    </row>
    <row r="86" spans="2:15" x14ac:dyDescent="0.35">
      <c r="B86" s="1"/>
      <c r="C86" s="1"/>
      <c r="D86" s="1"/>
      <c r="E86" s="1"/>
      <c r="F86" s="1"/>
      <c r="G86" s="1"/>
      <c r="H86" s="1"/>
      <c r="I86" s="1"/>
      <c r="J86" s="1"/>
      <c r="K86" s="1"/>
      <c r="L86" s="1"/>
      <c r="M86" s="1"/>
      <c r="N86" s="1"/>
      <c r="O86" s="1"/>
    </row>
    <row r="87" spans="2:15" x14ac:dyDescent="0.35">
      <c r="B87" s="1"/>
      <c r="C87" s="1"/>
      <c r="D87" s="1"/>
      <c r="E87" s="1"/>
      <c r="F87" s="1"/>
      <c r="G87" s="1"/>
      <c r="H87" s="1"/>
      <c r="I87" s="1"/>
      <c r="J87" s="1"/>
      <c r="K87" s="1"/>
      <c r="L87" s="1"/>
      <c r="M87" s="1"/>
      <c r="N87" s="1"/>
      <c r="O87" s="1"/>
    </row>
    <row r="88" spans="2:15" x14ac:dyDescent="0.35">
      <c r="B88" s="1"/>
      <c r="C88" s="1"/>
      <c r="D88" s="1"/>
      <c r="E88" s="1"/>
      <c r="F88" s="1"/>
      <c r="G88" s="1"/>
      <c r="H88" s="1"/>
      <c r="I88" s="1"/>
      <c r="J88" s="1"/>
      <c r="K88" s="1"/>
      <c r="L88" s="1"/>
      <c r="M88" s="1"/>
      <c r="N88" s="1"/>
      <c r="O88" s="1"/>
    </row>
  </sheetData>
  <mergeCells count="25">
    <mergeCell ref="D10:E10"/>
    <mergeCell ref="D11:E11"/>
    <mergeCell ref="D12:E12"/>
    <mergeCell ref="B7:C7"/>
    <mergeCell ref="B8:C8"/>
    <mergeCell ref="B9:C9"/>
    <mergeCell ref="B10:C10"/>
    <mergeCell ref="B11:C11"/>
    <mergeCell ref="B12:C12"/>
    <mergeCell ref="B76:D76"/>
    <mergeCell ref="B49:C49"/>
    <mergeCell ref="B5:E5"/>
    <mergeCell ref="B2:E2"/>
    <mergeCell ref="B14:C14"/>
    <mergeCell ref="B40:E40"/>
    <mergeCell ref="B35:E35"/>
    <mergeCell ref="B37:E37"/>
    <mergeCell ref="B3:E3"/>
    <mergeCell ref="B67:C67"/>
    <mergeCell ref="B58:C58"/>
    <mergeCell ref="B6:C6"/>
    <mergeCell ref="D6:E6"/>
    <mergeCell ref="D7:E7"/>
    <mergeCell ref="D8:E8"/>
    <mergeCell ref="D9:E9"/>
  </mergeCells>
  <phoneticPr fontId="8" type="noConversion"/>
  <conditionalFormatting sqref="C18:E18">
    <cfRule type="cellIs" dxfId="2" priority="1" operator="lessThan">
      <formula>1.23</formula>
    </cfRule>
    <cfRule type="cellIs" dxfId="1" priority="2" operator="between">
      <formula>1.23</formula>
      <formula>2.99</formula>
    </cfRule>
    <cfRule type="expression" dxfId="0" priority="4">
      <formula>IF(C18&gt;2.99,1)</formula>
    </cfRule>
  </conditionalFormatting>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0</xdr:colOff>
                    <xdr:row>14</xdr:row>
                    <xdr:rowOff>0</xdr:rowOff>
                  </from>
                  <to>
                    <xdr:col>3</xdr:col>
                    <xdr:colOff>0</xdr:colOff>
                    <xdr:row>15</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94C53-BBD9-4253-804A-15F75E4503F5}">
  <sheetPr>
    <pageSetUpPr autoPageBreaks="0"/>
  </sheetPr>
  <dimension ref="B1:F20"/>
  <sheetViews>
    <sheetView showGridLines="0" zoomScaleNormal="100" workbookViewId="0"/>
  </sheetViews>
  <sheetFormatPr defaultRowHeight="14.5" x14ac:dyDescent="0.35"/>
  <cols>
    <col min="1" max="1" width="2.81640625" customWidth="1"/>
    <col min="2" max="2" width="4.54296875" customWidth="1"/>
    <col min="3" max="3" width="45.7265625" customWidth="1"/>
    <col min="4" max="4" width="36.54296875" customWidth="1"/>
    <col min="5" max="6" width="10.7265625" customWidth="1"/>
  </cols>
  <sheetData>
    <row r="1" spans="2:6" ht="15" thickBot="1" x14ac:dyDescent="0.4"/>
    <row r="2" spans="2:6" ht="33.75" customHeight="1" thickBot="1" x14ac:dyDescent="0.4">
      <c r="B2" s="186" t="s">
        <v>138</v>
      </c>
      <c r="C2" s="187"/>
      <c r="D2" s="187"/>
      <c r="E2" s="187"/>
      <c r="F2" s="188"/>
    </row>
    <row r="3" spans="2:6" ht="120" customHeight="1" thickBot="1" x14ac:dyDescent="0.4">
      <c r="B3" s="179" t="s">
        <v>144</v>
      </c>
      <c r="C3" s="227"/>
      <c r="D3" s="227"/>
      <c r="E3" s="227"/>
      <c r="F3" s="228"/>
    </row>
    <row r="4" spans="2:6" ht="15" thickBot="1" x14ac:dyDescent="0.4">
      <c r="B4" s="31"/>
      <c r="C4" s="31"/>
      <c r="D4" s="31"/>
      <c r="E4" s="31"/>
      <c r="F4" s="31"/>
    </row>
    <row r="5" spans="2:6" ht="15" thickBot="1" x14ac:dyDescent="0.4">
      <c r="B5" s="32"/>
      <c r="C5" s="33"/>
      <c r="D5" s="33"/>
      <c r="E5" s="222" t="s">
        <v>107</v>
      </c>
      <c r="F5" s="223"/>
    </row>
    <row r="6" spans="2:6" ht="46.5" thickBot="1" x14ac:dyDescent="1.05">
      <c r="B6" s="224" t="str">
        <f>"Vendor Name:  "&amp;'1. Input'!C6</f>
        <v>Vendor Name:  Salesforce</v>
      </c>
      <c r="C6" s="225"/>
      <c r="D6" s="226"/>
      <c r="E6" s="20">
        <f>+E18</f>
        <v>4</v>
      </c>
      <c r="F6" s="20">
        <f>+F18</f>
        <v>5</v>
      </c>
    </row>
    <row r="7" spans="2:6" x14ac:dyDescent="0.35">
      <c r="B7" s="220"/>
      <c r="C7" s="218" t="s">
        <v>97</v>
      </c>
      <c r="D7" s="218" t="s">
        <v>96</v>
      </c>
      <c r="E7" s="16" t="str">
        <f>+'1. Input'!C9</f>
        <v>FY 2022</v>
      </c>
      <c r="F7" s="17" t="str">
        <f>+'1. Input'!C7</f>
        <v>FY 2023</v>
      </c>
    </row>
    <row r="8" spans="2:6" x14ac:dyDescent="0.35">
      <c r="B8" s="221"/>
      <c r="C8" s="219"/>
      <c r="D8" s="219"/>
      <c r="E8" s="18" t="s">
        <v>106</v>
      </c>
      <c r="F8" s="19" t="s">
        <v>106</v>
      </c>
    </row>
    <row r="9" spans="2:6" ht="40" customHeight="1" x14ac:dyDescent="0.35">
      <c r="B9" s="21" t="s">
        <v>79</v>
      </c>
      <c r="C9" s="22" t="s">
        <v>71</v>
      </c>
      <c r="D9" s="23" t="s">
        <v>88</v>
      </c>
      <c r="E9" s="27">
        <f>IF('1. Input'!F20&gt;0,1,0)</f>
        <v>1</v>
      </c>
      <c r="F9" s="28">
        <f>IF('1. Input'!G20&gt;0,1,0)</f>
        <v>1</v>
      </c>
    </row>
    <row r="10" spans="2:6" ht="40" customHeight="1" x14ac:dyDescent="0.35">
      <c r="B10" s="21" t="s">
        <v>80</v>
      </c>
      <c r="C10" s="22" t="s">
        <v>72</v>
      </c>
      <c r="D10" s="23" t="s">
        <v>89</v>
      </c>
      <c r="E10" s="27">
        <f>IF('2. Output'!F40&gt;0,1,0)</f>
        <v>1</v>
      </c>
      <c r="F10" s="28">
        <f>IF('2. Output'!G40&gt;0,1,0)</f>
        <v>1</v>
      </c>
    </row>
    <row r="11" spans="2:6" ht="40" customHeight="1" x14ac:dyDescent="0.35">
      <c r="B11" s="21" t="s">
        <v>81</v>
      </c>
      <c r="C11" s="22" t="s">
        <v>73</v>
      </c>
      <c r="D11" s="23" t="s">
        <v>90</v>
      </c>
      <c r="E11" s="27">
        <f>IF('1. Input'!F45&gt;0,1,0)</f>
        <v>1</v>
      </c>
      <c r="F11" s="28">
        <f>IF('1. Input'!G45&gt;0,1,0)</f>
        <v>1</v>
      </c>
    </row>
    <row r="12" spans="2:6" ht="40" customHeight="1" x14ac:dyDescent="0.35">
      <c r="B12" s="21" t="s">
        <v>82</v>
      </c>
      <c r="C12" s="22" t="s">
        <v>91</v>
      </c>
      <c r="D12" s="23" t="s">
        <v>92</v>
      </c>
      <c r="E12" s="27">
        <f>IF('1. Input'!F45&gt;'1. Input'!F20,1,0)</f>
        <v>1</v>
      </c>
      <c r="F12" s="28">
        <f>IF('1. Input'!G45&gt;'1. Input'!G20,1,0)</f>
        <v>1</v>
      </c>
    </row>
    <row r="13" spans="2:6" ht="40" customHeight="1" x14ac:dyDescent="0.35">
      <c r="B13" s="21" t="s">
        <v>83</v>
      </c>
      <c r="C13" s="22" t="s">
        <v>74</v>
      </c>
      <c r="D13" s="23" t="s">
        <v>104</v>
      </c>
      <c r="E13" s="27">
        <f>IF('2. Output'!F32&lt;'2. Output'!E32,1,0)</f>
        <v>0</v>
      </c>
      <c r="F13" s="28">
        <f>IF('2. Output'!G32&lt;'2. Output'!F32,1,0)</f>
        <v>0</v>
      </c>
    </row>
    <row r="14" spans="2:6" ht="40" customHeight="1" x14ac:dyDescent="0.35">
      <c r="B14" s="21" t="s">
        <v>84</v>
      </c>
      <c r="C14" s="22" t="s">
        <v>75</v>
      </c>
      <c r="D14" s="23" t="s">
        <v>93</v>
      </c>
      <c r="E14" s="27">
        <f>IF('2. Output'!F8&gt;'2. Output'!E8,1,0)</f>
        <v>0</v>
      </c>
      <c r="F14" s="28">
        <f>IF('2. Output'!G8&gt;'2. Output'!F8,1,0)</f>
        <v>0</v>
      </c>
    </row>
    <row r="15" spans="2:6" ht="40" customHeight="1" x14ac:dyDescent="0.35">
      <c r="B15" s="21" t="s">
        <v>85</v>
      </c>
      <c r="C15" s="22" t="s">
        <v>76</v>
      </c>
      <c r="D15" s="23" t="s">
        <v>94</v>
      </c>
      <c r="E15" s="27">
        <f>IF(('1. Input'!F39+'1. Input'!F40-'1. Input'!F41)&lt;('1. Input'!E39+'1. Input'!E40-'1. Input'!E41),1,0)</f>
        <v>0</v>
      </c>
      <c r="F15" s="28">
        <f>IF(('1. Input'!G39+'1. Input'!G40-'1. Input'!G41)&lt;('1. Input'!F39+'1. Input'!F40-'1. Input'!F41),1,0)</f>
        <v>1</v>
      </c>
    </row>
    <row r="16" spans="2:6" ht="40" customHeight="1" x14ac:dyDescent="0.35">
      <c r="B16" s="21" t="s">
        <v>86</v>
      </c>
      <c r="C16" s="22" t="s">
        <v>77</v>
      </c>
      <c r="D16" s="23" t="s">
        <v>95</v>
      </c>
      <c r="E16" s="27">
        <f>IF('2. Output'!F19&gt;'2. Output'!E19,1,0)</f>
        <v>0</v>
      </c>
      <c r="F16" s="28">
        <f>IF('2. Output'!G19&gt;'2. Output'!F19,1,0)</f>
        <v>0</v>
      </c>
    </row>
    <row r="17" spans="2:6" ht="40" customHeight="1" thickBot="1" x14ac:dyDescent="0.4">
      <c r="B17" s="24" t="s">
        <v>87</v>
      </c>
      <c r="C17" s="25" t="s">
        <v>78</v>
      </c>
      <c r="D17" s="26" t="s">
        <v>98</v>
      </c>
      <c r="E17" s="29">
        <f>IF('2. Output'!F39&gt;'2. Output'!E39,1,0)</f>
        <v>0</v>
      </c>
      <c r="F17" s="30">
        <f>IF('2. Output'!I39&gt;'2. Output'!F39,1,0)</f>
        <v>0</v>
      </c>
    </row>
    <row r="18" spans="2:6" ht="30" customHeight="1" thickBot="1" x14ac:dyDescent="0.4">
      <c r="B18" s="12"/>
      <c r="C18" s="13" t="s">
        <v>105</v>
      </c>
      <c r="D18" s="14"/>
      <c r="E18" s="15">
        <f>SUM(E9:E17)</f>
        <v>4</v>
      </c>
      <c r="F18" s="15">
        <f>SUM(F9:F17)</f>
        <v>5</v>
      </c>
    </row>
    <row r="19" spans="2:6" x14ac:dyDescent="0.35">
      <c r="B19" s="10"/>
      <c r="D19" s="10"/>
    </row>
    <row r="20" spans="2:6" x14ac:dyDescent="0.35">
      <c r="C20" s="11"/>
    </row>
  </sheetData>
  <mergeCells count="7">
    <mergeCell ref="B2:F2"/>
    <mergeCell ref="C7:C8"/>
    <mergeCell ref="D7:D8"/>
    <mergeCell ref="B7:B8"/>
    <mergeCell ref="E5:F5"/>
    <mergeCell ref="B6:D6"/>
    <mergeCell ref="B3:F3"/>
  </mergeCells>
  <conditionalFormatting sqref="E6:F6">
    <cfRule type="iconSet" priority="1">
      <iconSet iconSet="5Rating" showValue="0">
        <cfvo type="percent" val="0"/>
        <cfvo type="num" val="2"/>
        <cfvo type="num" val="4"/>
        <cfvo type="num" val="6"/>
        <cfvo type="num" val="8"/>
      </iconSet>
    </cfRule>
  </conditionalFormatting>
  <pageMargins left="0.7" right="0.7" top="0.75" bottom="0.75" header="0.3" footer="0.3"/>
  <pageSetup orientation="portrait" horizontalDpi="1200" verticalDpi="1200" r:id="rId1"/>
  <ignoredErrors>
    <ignoredError sqref="B9:B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Input</vt:lpstr>
      <vt:lpstr>2. Output</vt:lpstr>
      <vt:lpstr>3. Z-Score Calc</vt:lpstr>
      <vt:lpstr>4. F-Score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2024-02-09T22:12:25Z</dcterms:created>
  <dcterms:modified xsi:type="dcterms:W3CDTF">2024-02-09T22:12:37Z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24214e-5322-4789-8422-cbe411bc3a74_Enabled">
    <vt:lpwstr>true</vt:lpwstr>
  </property>
  <property fmtid="{D5CDD505-2E9C-101B-9397-08002B2CF9AE}" pid="3" name="MSIP_Label_7d24214e-5322-4789-8422-cbe411bc3a74_SetDate">
    <vt:lpwstr>2024-02-09T22:12:37Z</vt:lpwstr>
  </property>
  <property fmtid="{D5CDD505-2E9C-101B-9397-08002B2CF9AE}" pid="4" name="MSIP_Label_7d24214e-5322-4789-8422-cbe411bc3a74_Method">
    <vt:lpwstr>Standard</vt:lpwstr>
  </property>
  <property fmtid="{D5CDD505-2E9C-101B-9397-08002B2CF9AE}" pid="5" name="MSIP_Label_7d24214e-5322-4789-8422-cbe411bc3a74_Name">
    <vt:lpwstr>7d24214e-5322-4789-8422-cbe411bc3a74</vt:lpwstr>
  </property>
  <property fmtid="{D5CDD505-2E9C-101B-9397-08002B2CF9AE}" pid="6" name="MSIP_Label_7d24214e-5322-4789-8422-cbe411bc3a74_SiteId">
    <vt:lpwstr>113d1920-a1e0-48cf-a70a-868cbb03f3f6</vt:lpwstr>
  </property>
  <property fmtid="{D5CDD505-2E9C-101B-9397-08002B2CF9AE}" pid="7" name="MSIP_Label_7d24214e-5322-4789-8422-cbe411bc3a74_ActionId">
    <vt:lpwstr>597be953-60b9-4797-8fc8-8efbfec01043</vt:lpwstr>
  </property>
  <property fmtid="{D5CDD505-2E9C-101B-9397-08002B2CF9AE}" pid="8" name="MSIP_Label_7d24214e-5322-4789-8422-cbe411bc3a74_ContentBits">
    <vt:lpwstr>0</vt:lpwstr>
  </property>
</Properties>
</file>